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885" windowHeight="7605" activeTab="0"/>
  </bookViews>
  <sheets>
    <sheet name="Domino" sheetId="1" r:id="rId1"/>
    <sheet name="ad-da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<sst xmlns="http://schemas.openxmlformats.org/spreadsheetml/2006/main" count="23" uniqueCount="18">
  <si>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max</t>
  </si>
  <si>
    <t>min</t>
  </si>
  <si>
    <t>bits</t>
  </si>
  <si>
    <t>D7</t>
  </si>
  <si>
    <t>D6</t>
  </si>
  <si>
    <t>D5</t>
  </si>
  <si>
    <t>D4</t>
  </si>
  <si>
    <t>D3</t>
  </si>
  <si>
    <t>D2</t>
  </si>
  <si>
    <t>D1</t>
  </si>
  <si>
    <t>D0</t>
  </si>
  <si>
    <t>váha</t>
  </si>
  <si>
    <t>bit</t>
  </si>
  <si>
    <t>val</t>
  </si>
  <si>
    <t>citlivost</t>
  </si>
  <si>
    <t>součet</t>
  </si>
  <si>
    <t>dekadicky</t>
  </si>
  <si>
    <t>full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</si>
</sst>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0.0%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5.75"/>
      <color indexed="8"/>
      <name val="Arial CE"/>
      <family val="0"/>
    </font>
    <font>
      <b/>
      <sz val="11.75"/>
      <color indexed="8"/>
      <name val="Arial CE"/>
      <family val="0"/>
    </font>
    <font>
      <b/>
      <sz val="10.5"/>
      <color indexed="8"/>
      <name val="Arial CE"/>
      <family val="0"/>
    </font>
    <font>
      <sz val="18.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/>
      <protection hidden="1"/>
    </xf>
    <xf numFmtId="166" fontId="1" fillId="0" borderId="29" xfId="0" applyNumberFormat="1" applyFont="1" applyBorder="1" applyAlignment="1" applyProtection="1">
      <alignment horizontal="right"/>
      <protection hidden="1"/>
    </xf>
    <xf numFmtId="166" fontId="1" fillId="0" borderId="30" xfId="0" applyNumberFormat="1" applyFont="1" applyBorder="1" applyAlignment="1" applyProtection="1">
      <alignment horizontal="right"/>
      <protection hidden="1"/>
    </xf>
    <xf numFmtId="166" fontId="1" fillId="0" borderId="31" xfId="0" applyNumberFormat="1" applyFont="1" applyBorder="1" applyAlignment="1" applyProtection="1">
      <alignment horizontal="right"/>
      <protection hidden="1"/>
    </xf>
    <xf numFmtId="166" fontId="1" fillId="0" borderId="32" xfId="0" applyNumberFormat="1" applyFont="1" applyBorder="1" applyAlignment="1" applyProtection="1">
      <alignment horizontal="right"/>
      <protection hidden="1"/>
    </xf>
    <xf numFmtId="166" fontId="1" fillId="0" borderId="33" xfId="0" applyNumberFormat="1" applyFont="1" applyBorder="1" applyAlignment="1" applyProtection="1">
      <alignment horizontal="right"/>
      <protection hidden="1"/>
    </xf>
    <xf numFmtId="166" fontId="1" fillId="0" borderId="34" xfId="0" applyNumberFormat="1" applyFont="1" applyBorder="1" applyAlignment="1" applyProtection="1">
      <alignment horizontal="right"/>
      <protection hidden="1"/>
    </xf>
    <xf numFmtId="166" fontId="2" fillId="0" borderId="35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16" xfId="0" applyFill="1" applyBorder="1" applyAlignment="1" applyProtection="1">
      <alignment horizontal="right"/>
      <protection hidden="1"/>
    </xf>
    <xf numFmtId="0" fontId="0" fillId="34" borderId="36" xfId="0" applyFill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1" fillId="0" borderId="38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hidden="1"/>
    </xf>
    <xf numFmtId="0" fontId="3" fillId="35" borderId="29" xfId="0" applyFont="1" applyFill="1" applyBorder="1" applyAlignment="1" applyProtection="1">
      <alignment/>
      <protection hidden="1"/>
    </xf>
    <xf numFmtId="0" fontId="3" fillId="35" borderId="31" xfId="0" applyFont="1" applyFill="1" applyBorder="1" applyAlignment="1" applyProtection="1">
      <alignment/>
      <protection hidden="1"/>
    </xf>
    <xf numFmtId="0" fontId="3" fillId="35" borderId="39" xfId="0" applyFont="1" applyFill="1" applyBorder="1" applyAlignment="1" applyProtection="1">
      <alignment/>
      <protection hidden="1"/>
    </xf>
    <xf numFmtId="0" fontId="3" fillId="0" borderId="40" xfId="0" applyFont="1" applyBorder="1" applyAlignment="1">
      <alignment horizontal="right"/>
    </xf>
    <xf numFmtId="2" fontId="0" fillId="0" borderId="41" xfId="0" applyNumberFormat="1" applyBorder="1" applyAlignment="1">
      <alignment/>
    </xf>
    <xf numFmtId="2" fontId="0" fillId="0" borderId="42" xfId="0" applyNumberFormat="1" applyFont="1" applyBorder="1" applyAlignment="1">
      <alignment horizontal="right"/>
    </xf>
    <xf numFmtId="10" fontId="0" fillId="0" borderId="0" xfId="49" applyNumberFormat="1" applyFon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/>
      <protection hidden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9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4"/>
          <c:y val="0.02325"/>
          <c:w val="0.9522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'ad-da'!$A$10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'ad-da'!$C$9:$N$9</c:f>
              <c:strCache/>
            </c:strRef>
          </c:cat>
          <c:val>
            <c:numRef>
              <c:f>'ad-da'!$C$10:$N$10</c:f>
              <c:numCache/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72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18</xdr:row>
      <xdr:rowOff>133350</xdr:rowOff>
    </xdr:from>
    <xdr:to>
      <xdr:col>5</xdr:col>
      <xdr:colOff>361950</xdr:colOff>
      <xdr:row>24</xdr:row>
      <xdr:rowOff>28575</xdr:rowOff>
    </xdr:to>
    <xdr:sp>
      <xdr:nvSpPr>
        <xdr:cNvPr id="1" name="AutoShape 2"/>
        <xdr:cNvSpPr>
          <a:spLocks/>
        </xdr:cNvSpPr>
      </xdr:nvSpPr>
      <xdr:spPr>
        <a:xfrm rot="10800000">
          <a:off x="1390650" y="3238500"/>
          <a:ext cx="1552575" cy="866775"/>
        </a:xfrm>
        <a:prstGeom prst="wedgeRectCallout">
          <a:avLst>
            <a:gd name="adj1" fmla="val 43893"/>
            <a:gd name="adj2" fmla="val 7785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okének D9-D16 vepsat potřebnou kombinaci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66675</xdr:rowOff>
    </xdr:from>
    <xdr:to>
      <xdr:col>13</xdr:col>
      <xdr:colOff>676275</xdr:colOff>
      <xdr:row>36</xdr:row>
      <xdr:rowOff>28575</xdr:rowOff>
    </xdr:to>
    <xdr:graphicFrame>
      <xdr:nvGraphicFramePr>
        <xdr:cNvPr id="1" name="graf 2"/>
        <xdr:cNvGraphicFramePr/>
      </xdr:nvGraphicFramePr>
      <xdr:xfrm>
        <a:off x="466725" y="1571625"/>
        <a:ext cx="8353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showGridLines="0" tabSelected="1" zoomScale="140" zoomScaleNormal="140" zoomScalePageLayoutView="0"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7.00390625" style="0" customWidth="1"/>
    <col min="4" max="4" width="5.125" style="0" customWidth="1"/>
    <col min="5" max="5" width="11.75390625" style="0" customWidth="1"/>
    <col min="6" max="6" width="14.00390625" style="0" customWidth="1"/>
    <col min="7" max="7" width="13.125" style="0" customWidth="1"/>
    <col min="8" max="8" width="13.25390625" style="0" customWidth="1"/>
    <col min="9" max="9" width="13.875" style="0" customWidth="1"/>
  </cols>
  <sheetData>
    <row r="1" ht="4.5" customHeight="1"/>
    <row r="2" ht="4.5" customHeight="1"/>
    <row r="3" spans="3:9" ht="12.75">
      <c r="C3" s="3"/>
      <c r="D3" s="4"/>
      <c r="E3" s="66" t="s">
        <v>14</v>
      </c>
      <c r="F3" s="67"/>
      <c r="G3" s="67"/>
      <c r="H3" s="67"/>
      <c r="I3" s="68"/>
    </row>
    <row r="4" spans="3:9" ht="12.75">
      <c r="C4" s="11"/>
      <c r="D4" s="12"/>
      <c r="E4" s="56">
        <f>(E6-E5)/(POWER(2,E7)-1)</f>
        <v>0.0196078431372549</v>
      </c>
      <c r="F4" s="56">
        <f>(F6-F5)/(POWER(2,F7)-1)</f>
        <v>0.0392156862745098</v>
      </c>
      <c r="G4" s="56">
        <f>(G6-G5)/(POWER(2,G7)-1)</f>
        <v>0.0784313725490196</v>
      </c>
      <c r="H4" s="56">
        <f>(H6-H5)/(POWER(2,H7)-1)</f>
        <v>0.0392156862745098</v>
      </c>
      <c r="I4" s="56">
        <f>(I6-I5)/(POWER(2,I7)-1)</f>
        <v>0.0784313725490196</v>
      </c>
    </row>
    <row r="5" spans="1:9" ht="12.75">
      <c r="A5" s="45"/>
      <c r="B5" s="45"/>
      <c r="C5" s="46" t="s">
        <v>1</v>
      </c>
      <c r="D5" s="34"/>
      <c r="E5" s="57">
        <v>0</v>
      </c>
      <c r="F5" s="57">
        <v>0</v>
      </c>
      <c r="G5" s="57">
        <v>0</v>
      </c>
      <c r="H5" s="57">
        <v>-5</v>
      </c>
      <c r="I5" s="58">
        <v>-10</v>
      </c>
    </row>
    <row r="6" spans="1:9" ht="12.75">
      <c r="A6" s="45"/>
      <c r="B6" s="45"/>
      <c r="C6" s="46" t="s">
        <v>0</v>
      </c>
      <c r="D6" s="34"/>
      <c r="E6" s="58">
        <v>5</v>
      </c>
      <c r="F6" s="58">
        <v>10</v>
      </c>
      <c r="G6" s="58">
        <v>20</v>
      </c>
      <c r="H6" s="58">
        <v>5</v>
      </c>
      <c r="I6" s="58">
        <v>10</v>
      </c>
    </row>
    <row r="7" spans="1:9" ht="12.75">
      <c r="A7" s="45"/>
      <c r="B7" s="45"/>
      <c r="C7" s="47" t="s">
        <v>2</v>
      </c>
      <c r="D7" s="35"/>
      <c r="E7" s="59">
        <v>8</v>
      </c>
      <c r="F7" s="59">
        <v>8</v>
      </c>
      <c r="G7" s="59">
        <v>8</v>
      </c>
      <c r="H7" s="59">
        <v>8</v>
      </c>
      <c r="I7" s="59">
        <v>8</v>
      </c>
    </row>
    <row r="8" spans="1:9" ht="15.75">
      <c r="A8" s="45"/>
      <c r="B8" s="48" t="s">
        <v>11</v>
      </c>
      <c r="C8" s="49" t="s">
        <v>12</v>
      </c>
      <c r="D8" s="13" t="s">
        <v>13</v>
      </c>
      <c r="E8" s="36" t="str">
        <f>CONCATENATE(TEXT(E5,"0"),"…",TEXT(E6,"0"),"V")</f>
        <v>0…5V</v>
      </c>
      <c r="F8" s="36" t="str">
        <f>CONCATENATE(TEXT(F5,"0"),"…",TEXT(F6,"0"),"V")</f>
        <v>0…10V</v>
      </c>
      <c r="G8" s="37" t="str">
        <f>CONCATENATE(TEXT(G5,"0"),"…",TEXT(G6,"0"),"V")</f>
        <v>0…20V</v>
      </c>
      <c r="H8" s="36" t="str">
        <f>CONCATENATE(TEXT(H5,"0"),"…",TEXT(H6,"0"),"V")</f>
        <v>-5…5V</v>
      </c>
      <c r="I8" s="36" t="str">
        <f>CONCATENATE(TEXT(I5,"0"),"…",TEXT(I6,"0"),"V")</f>
        <v>-10…10V</v>
      </c>
    </row>
    <row r="9" spans="1:9" s="2" customFormat="1" ht="15.75">
      <c r="A9" s="50"/>
      <c r="B9" s="51">
        <v>1</v>
      </c>
      <c r="C9" s="52" t="s">
        <v>10</v>
      </c>
      <c r="D9" s="55">
        <v>0</v>
      </c>
      <c r="E9" s="38">
        <f>D9*B9*$E$4</f>
        <v>0</v>
      </c>
      <c r="F9" s="39">
        <f>D9*B9*$F$4</f>
        <v>0</v>
      </c>
      <c r="G9" s="39">
        <f>B9*D9*$G$4</f>
        <v>0</v>
      </c>
      <c r="H9" s="39">
        <f>B9*D9*$H$4</f>
        <v>0</v>
      </c>
      <c r="I9" s="40">
        <f>B9*D9*$I$4</f>
        <v>0</v>
      </c>
    </row>
    <row r="10" spans="1:9" ht="15.75">
      <c r="A10" s="45"/>
      <c r="B10" s="53">
        <v>2</v>
      </c>
      <c r="C10" s="52" t="s">
        <v>9</v>
      </c>
      <c r="D10" s="55">
        <v>0</v>
      </c>
      <c r="E10" s="40">
        <f aca="true" t="shared" si="0" ref="E10:E16">D10*B10*$E$4</f>
        <v>0</v>
      </c>
      <c r="F10" s="41">
        <f aca="true" t="shared" si="1" ref="F10:F16">D10*B10*$F$4</f>
        <v>0</v>
      </c>
      <c r="G10" s="41">
        <f aca="true" t="shared" si="2" ref="G10:G16">B10*D10*$G$4</f>
        <v>0</v>
      </c>
      <c r="H10" s="41">
        <f aca="true" t="shared" si="3" ref="H10:H16">B10*D10*$H$4</f>
        <v>0</v>
      </c>
      <c r="I10" s="40">
        <f aca="true" t="shared" si="4" ref="I10:I16">B10*D10*$I$4</f>
        <v>0</v>
      </c>
    </row>
    <row r="11" spans="1:9" ht="15.75">
      <c r="A11" s="45"/>
      <c r="B11" s="53">
        <v>4</v>
      </c>
      <c r="C11" s="52" t="s">
        <v>8</v>
      </c>
      <c r="D11" s="55">
        <v>0</v>
      </c>
      <c r="E11" s="40">
        <f t="shared" si="0"/>
        <v>0</v>
      </c>
      <c r="F11" s="41">
        <f t="shared" si="1"/>
        <v>0</v>
      </c>
      <c r="G11" s="41">
        <f t="shared" si="2"/>
        <v>0</v>
      </c>
      <c r="H11" s="41">
        <f t="shared" si="3"/>
        <v>0</v>
      </c>
      <c r="I11" s="40">
        <f t="shared" si="4"/>
        <v>0</v>
      </c>
    </row>
    <row r="12" spans="1:9" ht="15.75">
      <c r="A12" s="45"/>
      <c r="B12" s="53">
        <v>8</v>
      </c>
      <c r="C12" s="52" t="s">
        <v>7</v>
      </c>
      <c r="D12" s="55">
        <v>0</v>
      </c>
      <c r="E12" s="40">
        <f t="shared" si="0"/>
        <v>0</v>
      </c>
      <c r="F12" s="41">
        <f t="shared" si="1"/>
        <v>0</v>
      </c>
      <c r="G12" s="41">
        <f t="shared" si="2"/>
        <v>0</v>
      </c>
      <c r="H12" s="41">
        <f t="shared" si="3"/>
        <v>0</v>
      </c>
      <c r="I12" s="40">
        <f t="shared" si="4"/>
        <v>0</v>
      </c>
    </row>
    <row r="13" spans="1:9" ht="15.75">
      <c r="A13" s="45"/>
      <c r="B13" s="53">
        <v>16</v>
      </c>
      <c r="C13" s="52" t="s">
        <v>6</v>
      </c>
      <c r="D13" s="55">
        <v>0</v>
      </c>
      <c r="E13" s="40">
        <f t="shared" si="0"/>
        <v>0</v>
      </c>
      <c r="F13" s="41">
        <f t="shared" si="1"/>
        <v>0</v>
      </c>
      <c r="G13" s="41">
        <f t="shared" si="2"/>
        <v>0</v>
      </c>
      <c r="H13" s="41">
        <f t="shared" si="3"/>
        <v>0</v>
      </c>
      <c r="I13" s="40">
        <f t="shared" si="4"/>
        <v>0</v>
      </c>
    </row>
    <row r="14" spans="1:9" ht="15.75">
      <c r="A14" s="45"/>
      <c r="B14" s="53">
        <v>32</v>
      </c>
      <c r="C14" s="52" t="s">
        <v>5</v>
      </c>
      <c r="D14" s="55">
        <v>0</v>
      </c>
      <c r="E14" s="40">
        <f t="shared" si="0"/>
        <v>0</v>
      </c>
      <c r="F14" s="41">
        <f t="shared" si="1"/>
        <v>0</v>
      </c>
      <c r="G14" s="41">
        <f t="shared" si="2"/>
        <v>0</v>
      </c>
      <c r="H14" s="41">
        <f t="shared" si="3"/>
        <v>0</v>
      </c>
      <c r="I14" s="40">
        <f t="shared" si="4"/>
        <v>0</v>
      </c>
    </row>
    <row r="15" spans="1:9" ht="15.75">
      <c r="A15" s="45"/>
      <c r="B15" s="53">
        <v>64</v>
      </c>
      <c r="C15" s="52" t="s">
        <v>4</v>
      </c>
      <c r="D15" s="55">
        <v>0</v>
      </c>
      <c r="E15" s="40">
        <f t="shared" si="0"/>
        <v>0</v>
      </c>
      <c r="F15" s="41">
        <f t="shared" si="1"/>
        <v>0</v>
      </c>
      <c r="G15" s="41">
        <f t="shared" si="2"/>
        <v>0</v>
      </c>
      <c r="H15" s="41">
        <f t="shared" si="3"/>
        <v>0</v>
      </c>
      <c r="I15" s="40">
        <f t="shared" si="4"/>
        <v>0</v>
      </c>
    </row>
    <row r="16" spans="1:9" ht="16.5" thickBot="1">
      <c r="A16" s="45"/>
      <c r="B16" s="53">
        <v>128</v>
      </c>
      <c r="C16" s="52" t="s">
        <v>3</v>
      </c>
      <c r="D16" s="55">
        <v>1</v>
      </c>
      <c r="E16" s="42">
        <f t="shared" si="0"/>
        <v>2.5098039215686274</v>
      </c>
      <c r="F16" s="43">
        <f t="shared" si="1"/>
        <v>5.019607843137255</v>
      </c>
      <c r="G16" s="43">
        <f t="shared" si="2"/>
        <v>10.03921568627451</v>
      </c>
      <c r="H16" s="43">
        <f t="shared" si="3"/>
        <v>5.019607843137255</v>
      </c>
      <c r="I16" s="42">
        <f t="shared" si="4"/>
        <v>10.03921568627451</v>
      </c>
    </row>
    <row r="17" spans="1:9" ht="16.5" thickBot="1">
      <c r="A17" s="45"/>
      <c r="B17" s="69" t="s">
        <v>16</v>
      </c>
      <c r="C17" s="70"/>
      <c r="D17" s="54">
        <f>D16*B16+D15*B15+D14*B14+D13*B13+D12*B12+D11*B11+D10*B10+D9*B9</f>
        <v>128</v>
      </c>
      <c r="E17" s="44">
        <f>SUM(E9:E16)+E5</f>
        <v>2.5098039215686274</v>
      </c>
      <c r="F17" s="44">
        <f>SUM(F9:F16)+F5</f>
        <v>5.019607843137255</v>
      </c>
      <c r="G17" s="44">
        <f>SUM(G9:G16)+G5</f>
        <v>10.03921568627451</v>
      </c>
      <c r="H17" s="44">
        <f>SUM(H9:H16)+H5</f>
        <v>0.019607843137254832</v>
      </c>
      <c r="I17" s="44">
        <f>SUM(I9:I16)+I5</f>
        <v>0.039215686274509665</v>
      </c>
    </row>
    <row r="18" spans="1:3" ht="12.75">
      <c r="A18" s="45"/>
      <c r="B18" s="45"/>
      <c r="C18" s="45"/>
    </row>
  </sheetData>
  <sheetProtection/>
  <mergeCells count="2">
    <mergeCell ref="E3:I3"/>
    <mergeCell ref="B17:C17"/>
  </mergeCells>
  <conditionalFormatting sqref="D9:D16">
    <cfRule type="cellIs" priority="1" dxfId="2" operator="equal" stopIfTrue="1">
      <formula>0</formula>
    </cfRule>
    <cfRule type="cellIs" priority="2" dxfId="3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0"/>
  <sheetViews>
    <sheetView showGridLines="0" zoomScalePageLayoutView="0" workbookViewId="0" topLeftCell="A1">
      <selection activeCell="I40" sqref="I40"/>
    </sheetView>
  </sheetViews>
  <sheetFormatPr defaultColWidth="9.00390625" defaultRowHeight="12.75"/>
  <cols>
    <col min="1" max="1" width="6.125" style="0" customWidth="1"/>
    <col min="3" max="3" width="7.75390625" style="0" customWidth="1"/>
    <col min="4" max="4" width="7.625" style="0" customWidth="1"/>
    <col min="5" max="5" width="7.875" style="0" customWidth="1"/>
    <col min="6" max="6" width="7.375" style="0" customWidth="1"/>
    <col min="7" max="7" width="7.875" style="0" customWidth="1"/>
    <col min="8" max="8" width="8.25390625" style="0" customWidth="1"/>
    <col min="15" max="15" width="8.625" style="0" customWidth="1"/>
    <col min="16" max="16" width="7.125" style="0" customWidth="1"/>
    <col min="17" max="17" width="5.875" style="0" customWidth="1"/>
    <col min="18" max="18" width="7.00390625" style="0" customWidth="1"/>
    <col min="19" max="19" width="5.125" style="0" customWidth="1"/>
    <col min="20" max="20" width="11.75390625" style="0" customWidth="1"/>
    <col min="21" max="21" width="14.00390625" style="0" customWidth="1"/>
    <col min="22" max="22" width="13.125" style="0" customWidth="1"/>
    <col min="23" max="23" width="13.25390625" style="0" customWidth="1"/>
    <col min="24" max="24" width="13.875" style="0" customWidth="1"/>
  </cols>
  <sheetData>
    <row r="1" ht="5.25" customHeight="1" thickBot="1"/>
    <row r="2" spans="6:26" ht="3.75" customHeight="1">
      <c r="F2" s="25"/>
      <c r="G2" s="26"/>
      <c r="H2" s="26"/>
      <c r="I2" s="27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3:26" ht="15" customHeight="1">
      <c r="C3" s="9"/>
      <c r="D3" s="9"/>
      <c r="E3" s="9"/>
      <c r="F3" s="28"/>
      <c r="G3" s="29" t="s">
        <v>0</v>
      </c>
      <c r="H3" s="29">
        <v>10</v>
      </c>
      <c r="I3" s="30"/>
      <c r="J3" s="10" t="s">
        <v>14</v>
      </c>
      <c r="M3" s="10" t="s">
        <v>15</v>
      </c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3:26" ht="15.75">
      <c r="C4" s="9"/>
      <c r="D4" s="9"/>
      <c r="E4" s="9"/>
      <c r="F4" s="28"/>
      <c r="G4" s="29" t="s">
        <v>1</v>
      </c>
      <c r="H4" s="29">
        <v>-10</v>
      </c>
      <c r="I4" s="30"/>
      <c r="J4">
        <f>(H3-H4)/(POWER(2,H5)-1)</f>
        <v>0.004884004884004884</v>
      </c>
      <c r="M4" s="1">
        <f>SUM(C10:N10)</f>
        <v>20</v>
      </c>
      <c r="Q4" s="16"/>
      <c r="R4" s="16"/>
      <c r="S4" s="16"/>
      <c r="T4" s="71"/>
      <c r="U4" s="71"/>
      <c r="V4" s="71"/>
      <c r="W4" s="71"/>
      <c r="X4" s="71"/>
      <c r="Y4" s="16"/>
      <c r="Z4" s="16"/>
    </row>
    <row r="5" spans="3:26" ht="15.75">
      <c r="C5" s="9"/>
      <c r="D5" s="9"/>
      <c r="E5" s="9"/>
      <c r="F5" s="28"/>
      <c r="G5" s="29" t="s">
        <v>2</v>
      </c>
      <c r="H5" s="29">
        <v>12</v>
      </c>
      <c r="I5" s="30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3:26" ht="5.25" customHeight="1" thickBot="1">
      <c r="C6" s="9"/>
      <c r="D6" s="9"/>
      <c r="E6" s="9"/>
      <c r="F6" s="31"/>
      <c r="G6" s="32"/>
      <c r="H6" s="32"/>
      <c r="I6" s="33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3:26" ht="6" customHeight="1" thickBot="1">
      <c r="C7" s="9"/>
      <c r="D7" s="9"/>
      <c r="E7" s="9"/>
      <c r="F7" s="23"/>
      <c r="G7" s="23"/>
      <c r="H7" s="23"/>
      <c r="I7" s="24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60" t="s">
        <v>17</v>
      </c>
      <c r="C8" s="5">
        <f>IF($H$5&gt;=12,D8*2,0)</f>
        <v>2048</v>
      </c>
      <c r="D8" s="5">
        <f>IF($H$5&gt;=11,E8*2,0)</f>
        <v>1024</v>
      </c>
      <c r="E8" s="5">
        <f>IF($H$5&gt;=10,F8*2,0)</f>
        <v>512</v>
      </c>
      <c r="F8" s="5">
        <f>IF($H$5&gt;=9,G8*2,0)</f>
        <v>256</v>
      </c>
      <c r="G8" s="5">
        <f>IF($H$5&gt;=8,H8*2,0)</f>
        <v>128</v>
      </c>
      <c r="H8" s="5">
        <f>IF($H$5&gt;=7,I8*2,0)</f>
        <v>64</v>
      </c>
      <c r="I8" s="5">
        <f>IF($H$5&gt;=6,J8*2,0)</f>
        <v>32</v>
      </c>
      <c r="J8" s="5">
        <f>IF($H$5&gt;=5,K8*2,0)</f>
        <v>16</v>
      </c>
      <c r="K8" s="5">
        <f>IF($H$5&gt;=4,L8*2,0)</f>
        <v>8</v>
      </c>
      <c r="L8" s="5">
        <f>IF($H$5&gt;=3,M8*2,0)</f>
        <v>4</v>
      </c>
      <c r="M8" s="5">
        <f>IF($H$5&gt;=2,N8*2,0)</f>
        <v>2</v>
      </c>
      <c r="N8" s="6">
        <v>1</v>
      </c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>
      <c r="A9" s="2"/>
      <c r="B9" s="62">
        <f>H3-H4</f>
        <v>20</v>
      </c>
      <c r="C9" s="14" t="str">
        <f>IF($H$5&gt;=12,"D11",0)</f>
        <v>D11</v>
      </c>
      <c r="D9" s="14" t="str">
        <f>IF($H$5&gt;=11,"D10",0)</f>
        <v>D10</v>
      </c>
      <c r="E9" s="14" t="str">
        <f>IF($H$5&gt;=10,"D9",0)</f>
        <v>D9</v>
      </c>
      <c r="F9" s="14" t="str">
        <f>IF($H$5&gt;=9,"D8",0)</f>
        <v>D8</v>
      </c>
      <c r="G9" s="14" t="str">
        <f>IF($H$5&gt;=8,"D7",0)</f>
        <v>D7</v>
      </c>
      <c r="H9" s="14" t="str">
        <f>IF($H$5&gt;=7,"D6",0)</f>
        <v>D6</v>
      </c>
      <c r="I9" s="14" t="str">
        <f>IF($H$5&gt;=6,"D5",0)</f>
        <v>D5</v>
      </c>
      <c r="J9" s="14" t="str">
        <f>IF($H$5&gt;=5,"D4",0)</f>
        <v>D4</v>
      </c>
      <c r="K9" s="14" t="str">
        <f>IF($H$5&gt;=4,"D3",0)</f>
        <v>D3</v>
      </c>
      <c r="L9" s="14" t="str">
        <f>IF($H$5&gt;=3,"D2",0)</f>
        <v>D2</v>
      </c>
      <c r="M9" s="14" t="str">
        <f>IF($H$5&gt;=2,"D1",0)</f>
        <v>D1</v>
      </c>
      <c r="N9" s="15" t="s">
        <v>10</v>
      </c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3.5" thickBot="1">
      <c r="B10" s="61">
        <f>SUM(C10:N10)</f>
        <v>20</v>
      </c>
      <c r="C10" s="7">
        <f>IF($H$5&gt;=12,C8*$J$4," ")</f>
        <v>10.002442002442002</v>
      </c>
      <c r="D10" s="7">
        <f>IF($H$5&gt;=11,D8*$J$4," ")</f>
        <v>5.001221001221001</v>
      </c>
      <c r="E10" s="7">
        <f>IF($H$5&gt;=10,E8*$J$4," ")</f>
        <v>2.5006105006105006</v>
      </c>
      <c r="F10" s="7">
        <f>IF($H$5&gt;=9,F8*$J$4," ")</f>
        <v>1.2503052503052503</v>
      </c>
      <c r="G10" s="7">
        <f>IF($H$5&gt;=8,G8*$J$4," ")</f>
        <v>0.6251526251526252</v>
      </c>
      <c r="H10" s="7">
        <f>IF($H$5&gt;=7,H8*$J$4," ")</f>
        <v>0.3125763125763126</v>
      </c>
      <c r="I10" s="7">
        <f>IF($H$5&gt;=6,I8*$J$4," ")</f>
        <v>0.1562881562881563</v>
      </c>
      <c r="J10" s="7">
        <f>IF($H$5&gt;=5,J8*$J$4," ")</f>
        <v>0.07814407814407814</v>
      </c>
      <c r="K10" s="7">
        <f>IF($H$5&gt;=4,K8*$J$4," ")</f>
        <v>0.03907203907203907</v>
      </c>
      <c r="L10" s="7">
        <f>IF($H$5&gt;=3,L8*$J$4," ")</f>
        <v>0.019536019536019536</v>
      </c>
      <c r="M10" s="7">
        <f>IF($H$5&gt;=2,M8*$J$4," ")</f>
        <v>0.009768009768009768</v>
      </c>
      <c r="N10" s="8">
        <f>N8*$J$4</f>
        <v>0.004884004884004884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65">
        <f>C11*C10+D11*D10+E11*E10+F11*F10+G11*G10+H11*H10+I11*I10+J11*J10+K11*K10+L11*L10+M11*M10+N11*N10</f>
        <v>0.0879120879120879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1</v>
      </c>
      <c r="K11" s="64">
        <v>0</v>
      </c>
      <c r="L11" s="64">
        <v>0</v>
      </c>
      <c r="M11" s="64">
        <v>1</v>
      </c>
      <c r="N11" s="64">
        <v>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7:26" ht="15.75">
      <c r="Q12" s="17"/>
      <c r="R12" s="17"/>
      <c r="S12" s="17"/>
      <c r="T12" s="18"/>
      <c r="U12" s="18"/>
      <c r="V12" s="18"/>
      <c r="W12" s="18"/>
      <c r="X12" s="18"/>
      <c r="Y12" s="16"/>
      <c r="Z12" s="16"/>
    </row>
    <row r="13" spans="17:26" s="2" customFormat="1" ht="15.75">
      <c r="Q13" s="17"/>
      <c r="R13" s="18"/>
      <c r="S13" s="17"/>
      <c r="T13" s="19"/>
      <c r="U13" s="19"/>
      <c r="V13" s="19"/>
      <c r="W13" s="19"/>
      <c r="X13" s="19"/>
      <c r="Y13" s="20"/>
      <c r="Z13" s="20"/>
    </row>
    <row r="14" spans="17:26" ht="15.75">
      <c r="Q14" s="21"/>
      <c r="R14" s="18"/>
      <c r="S14" s="17"/>
      <c r="T14" s="19"/>
      <c r="U14" s="19"/>
      <c r="V14" s="19"/>
      <c r="W14" s="19"/>
      <c r="X14" s="19"/>
      <c r="Y14" s="16"/>
      <c r="Z14" s="16"/>
    </row>
    <row r="15" spans="17:26" ht="15.75">
      <c r="Q15" s="21"/>
      <c r="R15" s="18"/>
      <c r="S15" s="17"/>
      <c r="T15" s="19"/>
      <c r="U15" s="19"/>
      <c r="V15" s="19"/>
      <c r="W15" s="19"/>
      <c r="X15" s="19"/>
      <c r="Y15" s="16"/>
      <c r="Z15" s="16"/>
    </row>
    <row r="16" spans="17:26" ht="15.75">
      <c r="Q16" s="21"/>
      <c r="R16" s="18"/>
      <c r="S16" s="17"/>
      <c r="T16" s="19"/>
      <c r="U16" s="19"/>
      <c r="V16" s="19"/>
      <c r="W16" s="19"/>
      <c r="X16" s="19"/>
      <c r="Y16" s="16"/>
      <c r="Z16" s="16"/>
    </row>
    <row r="17" spans="17:26" ht="15.75">
      <c r="Q17" s="21"/>
      <c r="R17" s="18"/>
      <c r="S17" s="17"/>
      <c r="T17" s="19"/>
      <c r="U17" s="19"/>
      <c r="V17" s="19"/>
      <c r="W17" s="19"/>
      <c r="X17" s="19"/>
      <c r="Y17" s="16"/>
      <c r="Z17" s="16"/>
    </row>
    <row r="18" spans="17:26" ht="15.75">
      <c r="Q18" s="21"/>
      <c r="R18" s="18"/>
      <c r="S18" s="17"/>
      <c r="T18" s="19"/>
      <c r="U18" s="19"/>
      <c r="V18" s="19"/>
      <c r="W18" s="19"/>
      <c r="X18" s="19"/>
      <c r="Y18" s="16"/>
      <c r="Z18" s="16"/>
    </row>
    <row r="19" spans="17:26" ht="15.75">
      <c r="Q19" s="21"/>
      <c r="R19" s="18"/>
      <c r="S19" s="17"/>
      <c r="T19" s="19"/>
      <c r="U19" s="19"/>
      <c r="V19" s="19"/>
      <c r="W19" s="19"/>
      <c r="X19" s="19"/>
      <c r="Y19" s="16"/>
      <c r="Z19" s="16"/>
    </row>
    <row r="20" spans="17:26" ht="15.75">
      <c r="Q20" s="21"/>
      <c r="R20" s="18"/>
      <c r="S20" s="17"/>
      <c r="T20" s="19"/>
      <c r="U20" s="19"/>
      <c r="V20" s="19"/>
      <c r="W20" s="19"/>
      <c r="X20" s="19"/>
      <c r="Y20" s="16"/>
      <c r="Z20" s="16"/>
    </row>
    <row r="21" spans="17:26" ht="15.75">
      <c r="Q21" s="72"/>
      <c r="R21" s="72"/>
      <c r="S21" s="21"/>
      <c r="T21" s="22"/>
      <c r="U21" s="22"/>
      <c r="V21" s="22"/>
      <c r="W21" s="22"/>
      <c r="X21" s="22"/>
      <c r="Y21" s="16"/>
      <c r="Z21" s="16"/>
    </row>
    <row r="22" spans="17:26" ht="12.75"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7:26" ht="12.75"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40" ht="12.75">
      <c r="I40" s="63">
        <f>0.022/5</f>
        <v>0.004399999999999999</v>
      </c>
    </row>
  </sheetData>
  <sheetProtection/>
  <mergeCells count="2">
    <mergeCell ref="T4:X4"/>
    <mergeCell ref="Q21:R21"/>
  </mergeCells>
  <printOptions/>
  <pageMargins left="0.787401575" right="0.787401575" top="0.984251969" bottom="0.984251969" header="0.4921259845" footer="0.492125984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Plíva</dc:creator>
  <cp:keywords/>
  <dc:description/>
  <cp:lastModifiedBy>zdenek.pliva</cp:lastModifiedBy>
  <dcterms:created xsi:type="dcterms:W3CDTF">2003-12-09T20:40:17Z</dcterms:created>
  <dcterms:modified xsi:type="dcterms:W3CDTF">2015-04-15T10:07:18Z</dcterms:modified>
  <cp:category/>
  <cp:version/>
  <cp:contentType/>
  <cp:contentStatus/>
</cp:coreProperties>
</file>