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kub.dyntar\Desktop\"/>
    </mc:Choice>
  </mc:AlternateContent>
  <bookViews>
    <workbookView xWindow="480" yWindow="105" windowWidth="11355" windowHeight="8700"/>
  </bookViews>
  <sheets>
    <sheet name="Úkol1" sheetId="4" r:id="rId1"/>
    <sheet name="Úkol2" sheetId="2" r:id="rId2"/>
    <sheet name="Úkol3" sheetId="3" r:id="rId3"/>
    <sheet name="Úkol4" sheetId="1" r:id="rId4"/>
  </sheets>
  <definedNames>
    <definedName name="solver_adj" localSheetId="1" hidden="1">Úkol2!$C$22:$C$24</definedName>
    <definedName name="solver_adj" localSheetId="2" hidden="1">Úkol3!$G$18:$G$28,Úkol3!$C$18:$C$28</definedName>
    <definedName name="solver_adj" localSheetId="3" hidden="1">Úkol4!$C$28:$C$37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2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1" hidden="1">Úkol2!$C$34</definedName>
    <definedName name="solver_lhs1" localSheetId="2" hidden="1">Úkol3!$J$22</definedName>
    <definedName name="solver_lhs1" localSheetId="3" hidden="1">Úkol4!$C$48</definedName>
    <definedName name="solver_lhs10" localSheetId="3" hidden="1">Úkol4!$C$57</definedName>
    <definedName name="solver_lhs11" localSheetId="3" hidden="1">Úkol4!$C$28:$C$37</definedName>
    <definedName name="solver_lhs12" localSheetId="3" hidden="1">Úkol4!$C$37</definedName>
    <definedName name="solver_lhs13" localSheetId="3" hidden="1">Úkol4!#REF!</definedName>
    <definedName name="solver_lhs14" localSheetId="3" hidden="1">Úkol4!$C$28</definedName>
    <definedName name="solver_lhs15" localSheetId="3" hidden="1">Úkol4!$C$29</definedName>
    <definedName name="solver_lhs16" localSheetId="3" hidden="1">Úkol4!$C$30</definedName>
    <definedName name="solver_lhs17" localSheetId="3" hidden="1">Úkol4!$C$31</definedName>
    <definedName name="solver_lhs18" localSheetId="3" hidden="1">Úkol4!$C$32</definedName>
    <definedName name="solver_lhs19" localSheetId="3" hidden="1">Úkol4!$C$33</definedName>
    <definedName name="solver_lhs2" localSheetId="1" hidden="1">Úkol2!$C$35</definedName>
    <definedName name="solver_lhs2" localSheetId="2" hidden="1">Úkol3!$J$23</definedName>
    <definedName name="solver_lhs2" localSheetId="3" hidden="1">Úkol4!$C$49</definedName>
    <definedName name="solver_lhs20" localSheetId="3" hidden="1">Úkol4!$F$71</definedName>
    <definedName name="solver_lhs3" localSheetId="1" hidden="1">Úkol2!$C$36</definedName>
    <definedName name="solver_lhs3" localSheetId="2" hidden="1">Úkol3!$J$24</definedName>
    <definedName name="solver_lhs3" localSheetId="3" hidden="1">Úkol4!$C$50</definedName>
    <definedName name="solver_lhs4" localSheetId="1" hidden="1">Úkol2!$C$22</definedName>
    <definedName name="solver_lhs4" localSheetId="2" hidden="1">Úkol3!$J$25</definedName>
    <definedName name="solver_lhs4" localSheetId="3" hidden="1">Úkol4!$C$51</definedName>
    <definedName name="solver_lhs5" localSheetId="1" hidden="1">Úkol2!$C$23</definedName>
    <definedName name="solver_lhs5" localSheetId="2" hidden="1">Úkol3!$J$26</definedName>
    <definedName name="solver_lhs5" localSheetId="3" hidden="1">Úkol4!$C$52</definedName>
    <definedName name="solver_lhs6" localSheetId="1" hidden="1">Úkol2!$C$24</definedName>
    <definedName name="solver_lhs6" localSheetId="3" hidden="1">Úkol4!$C$53</definedName>
    <definedName name="solver_lhs7" localSheetId="1" hidden="1">Úkol2!#REF!</definedName>
    <definedName name="solver_lhs7" localSheetId="3" hidden="1">Úkol4!$C$54</definedName>
    <definedName name="solver_lhs8" localSheetId="1" hidden="1">Úkol2!#REF!</definedName>
    <definedName name="solver_lhs8" localSheetId="3" hidden="1">Úkol4!$C$55</definedName>
    <definedName name="solver_lhs9" localSheetId="3" hidden="1">Úkol4!$C$56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6</definedName>
    <definedName name="solver_num" localSheetId="2" hidden="1">5</definedName>
    <definedName name="solver_num" localSheetId="3" hidden="1">11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Úkol2!$D$29</definedName>
    <definedName name="solver_opt" localSheetId="2" hidden="1">Úkol3!$K$17</definedName>
    <definedName name="solver_opt" localSheetId="3" hidden="1">Úkol4!$C$43</definedName>
    <definedName name="solver_pre" localSheetId="1" hidden="1">0.000001</definedName>
    <definedName name="solver_pre" localSheetId="2" hidden="1">0.000001</definedName>
    <definedName name="solver_pre" localSheetId="3" hidden="1">0.1</definedName>
    <definedName name="solver_rel1" localSheetId="1" hidden="1">1</definedName>
    <definedName name="solver_rel1" localSheetId="2" hidden="1">1</definedName>
    <definedName name="solver_rel1" localSheetId="3" hidden="1">1</definedName>
    <definedName name="solver_rel10" localSheetId="3" hidden="1">1</definedName>
    <definedName name="solver_rel11" localSheetId="3" hidden="1">3</definedName>
    <definedName name="solver_rel12" localSheetId="3" hidden="1">3</definedName>
    <definedName name="solver_rel13" localSheetId="3" hidden="1">1</definedName>
    <definedName name="solver_rel14" localSheetId="3" hidden="1">3</definedName>
    <definedName name="solver_rel15" localSheetId="3" hidden="1">3</definedName>
    <definedName name="solver_rel16" localSheetId="3" hidden="1">3</definedName>
    <definedName name="solver_rel17" localSheetId="3" hidden="1">3</definedName>
    <definedName name="solver_rel18" localSheetId="3" hidden="1">3</definedName>
    <definedName name="solver_rel19" localSheetId="3" hidden="1">3</definedName>
    <definedName name="solver_rel2" localSheetId="1" hidden="1">1</definedName>
    <definedName name="solver_rel2" localSheetId="2" hidden="1">3</definedName>
    <definedName name="solver_rel2" localSheetId="3" hidden="1">1</definedName>
    <definedName name="solver_rel20" localSheetId="3" hidden="1">1</definedName>
    <definedName name="solver_rel3" localSheetId="1" hidden="1">1</definedName>
    <definedName name="solver_rel3" localSheetId="2" hidden="1">3</definedName>
    <definedName name="solver_rel3" localSheetId="3" hidden="1">1</definedName>
    <definedName name="solver_rel4" localSheetId="1" hidden="1">3</definedName>
    <definedName name="solver_rel4" localSheetId="2" hidden="1">2</definedName>
    <definedName name="solver_rel4" localSheetId="3" hidden="1">1</definedName>
    <definedName name="solver_rel5" localSheetId="1" hidden="1">3</definedName>
    <definedName name="solver_rel5" localSheetId="2" hidden="1">2</definedName>
    <definedName name="solver_rel5" localSheetId="3" hidden="1">1</definedName>
    <definedName name="solver_rel6" localSheetId="1" hidden="1">3</definedName>
    <definedName name="solver_rel6" localSheetId="3" hidden="1">3</definedName>
    <definedName name="solver_rel7" localSheetId="1" hidden="1">3</definedName>
    <definedName name="solver_rel7" localSheetId="3" hidden="1">3</definedName>
    <definedName name="solver_rel8" localSheetId="1" hidden="1">3</definedName>
    <definedName name="solver_rel8" localSheetId="3" hidden="1">1</definedName>
    <definedName name="solver_rel9" localSheetId="3" hidden="1">2</definedName>
    <definedName name="solver_rhs1" localSheetId="1" hidden="1">Úkol2!$D$34</definedName>
    <definedName name="solver_rhs1" localSheetId="2" hidden="1">Úkol3!$L$22</definedName>
    <definedName name="solver_rhs1" localSheetId="3" hidden="1">Úkol4!$E$48</definedName>
    <definedName name="solver_rhs10" localSheetId="3" hidden="1">Úkol4!$E$57</definedName>
    <definedName name="solver_rhs11" localSheetId="3" hidden="1">0</definedName>
    <definedName name="solver_rhs12" localSheetId="3" hidden="1">0</definedName>
    <definedName name="solver_rhs13" localSheetId="3" hidden="1">Úkol4!#REF!</definedName>
    <definedName name="solver_rhs14" localSheetId="3" hidden="1">0</definedName>
    <definedName name="solver_rhs15" localSheetId="3" hidden="1">0</definedName>
    <definedName name="solver_rhs16" localSheetId="3" hidden="1">0</definedName>
    <definedName name="solver_rhs17" localSheetId="3" hidden="1">0</definedName>
    <definedName name="solver_rhs18" localSheetId="3" hidden="1">0</definedName>
    <definedName name="solver_rhs19" localSheetId="3" hidden="1">0</definedName>
    <definedName name="solver_rhs2" localSheetId="1" hidden="1">Úkol2!$D$35</definedName>
    <definedName name="solver_rhs2" localSheetId="2" hidden="1">Úkol3!$L$23</definedName>
    <definedName name="solver_rhs2" localSheetId="3" hidden="1">Úkol4!$E$49</definedName>
    <definedName name="solver_rhs20" localSheetId="3" hidden="1">Úkol4!$F$72</definedName>
    <definedName name="solver_rhs3" localSheetId="1" hidden="1">Úkol2!$D$36</definedName>
    <definedName name="solver_rhs3" localSheetId="2" hidden="1">Úkol3!$L$24</definedName>
    <definedName name="solver_rhs3" localSheetId="3" hidden="1">Úkol4!$E$50</definedName>
    <definedName name="solver_rhs4" localSheetId="1" hidden="1">0</definedName>
    <definedName name="solver_rhs4" localSheetId="2" hidden="1">Úkol3!$L$25</definedName>
    <definedName name="solver_rhs4" localSheetId="3" hidden="1">Úkol4!$E$51</definedName>
    <definedName name="solver_rhs5" localSheetId="1" hidden="1">0</definedName>
    <definedName name="solver_rhs5" localSheetId="2" hidden="1">Úkol3!$L$26</definedName>
    <definedName name="solver_rhs5" localSheetId="3" hidden="1">Úkol4!$E$52</definedName>
    <definedName name="solver_rhs6" localSheetId="1" hidden="1">0</definedName>
    <definedName name="solver_rhs6" localSheetId="3" hidden="1">Úkol4!$E$53</definedName>
    <definedName name="solver_rhs7" localSheetId="1" hidden="1">0</definedName>
    <definedName name="solver_rhs7" localSheetId="3" hidden="1">Úkol4!$E$54</definedName>
    <definedName name="solver_rhs8" localSheetId="1" hidden="1">0</definedName>
    <definedName name="solver_rhs8" localSheetId="3" hidden="1">Úkol4!$E$55</definedName>
    <definedName name="solver_rhs9" localSheetId="3" hidden="1">Úkol4!$E$56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2</definedName>
    <definedName name="solver_typ" localSheetId="2" hidden="1">1</definedName>
    <definedName name="solver_typ" localSheetId="3" hidden="1">1</definedName>
    <definedName name="solver_val" localSheetId="1" hidden="1">0</definedName>
    <definedName name="solver_val" localSheetId="2" hidden="1">0</definedName>
    <definedName name="solver_val" localSheetId="3" hidden="1">0</definedName>
  </definedNames>
  <calcPr calcId="162913"/>
</workbook>
</file>

<file path=xl/calcChain.xml><?xml version="1.0" encoding="utf-8"?>
<calcChain xmlns="http://schemas.openxmlformats.org/spreadsheetml/2006/main">
  <c r="B23" i="4" l="1"/>
  <c r="E18" i="4"/>
  <c r="E17" i="4"/>
  <c r="E16" i="4"/>
  <c r="E15" i="4"/>
  <c r="E14" i="4"/>
  <c r="E13" i="4"/>
  <c r="E12" i="4"/>
  <c r="E11" i="4"/>
  <c r="E10" i="4"/>
  <c r="E9" i="4"/>
  <c r="E19" i="4" s="1"/>
  <c r="B25" i="4" s="1"/>
  <c r="F15" i="4" l="1"/>
  <c r="F11" i="4"/>
  <c r="F9" i="4"/>
  <c r="F17" i="4"/>
  <c r="F12" i="4"/>
  <c r="F13" i="4"/>
  <c r="F18" i="4"/>
  <c r="F16" i="4"/>
  <c r="F10" i="4"/>
  <c r="F14" i="4"/>
  <c r="J13" i="4" l="1"/>
  <c r="I13" i="4"/>
  <c r="G13" i="4"/>
  <c r="H13" i="4" s="1"/>
  <c r="J12" i="4"/>
  <c r="I12" i="4"/>
  <c r="G12" i="4"/>
  <c r="H12" i="4" s="1"/>
  <c r="J17" i="4"/>
  <c r="I17" i="4"/>
  <c r="G17" i="4"/>
  <c r="H17" i="4" s="1"/>
  <c r="G18" i="4"/>
  <c r="H18" i="4" s="1"/>
  <c r="J18" i="4"/>
  <c r="I18" i="4"/>
  <c r="G14" i="4"/>
  <c r="H14" i="4" s="1"/>
  <c r="I14" i="4"/>
  <c r="J14" i="4"/>
  <c r="G11" i="4"/>
  <c r="H11" i="4" s="1"/>
  <c r="J11" i="4"/>
  <c r="I11" i="4"/>
  <c r="J16" i="4"/>
  <c r="I16" i="4"/>
  <c r="G16" i="4"/>
  <c r="H16" i="4" s="1"/>
  <c r="J9" i="4"/>
  <c r="I9" i="4"/>
  <c r="G9" i="4"/>
  <c r="H9" i="4" s="1"/>
  <c r="I10" i="4"/>
  <c r="G10" i="4"/>
  <c r="H10" i="4" s="1"/>
  <c r="J10" i="4"/>
  <c r="G15" i="4"/>
  <c r="H15" i="4" s="1"/>
  <c r="I15" i="4"/>
  <c r="J15" i="4"/>
  <c r="J19" i="4" l="1"/>
  <c r="J26" i="3" l="1"/>
  <c r="J25" i="3"/>
  <c r="H18" i="3"/>
  <c r="H19" i="3"/>
  <c r="H20" i="3"/>
  <c r="H21" i="3"/>
  <c r="H22" i="3"/>
  <c r="K19" i="3"/>
  <c r="J24" i="3"/>
  <c r="H23" i="3"/>
  <c r="H24" i="3"/>
  <c r="H25" i="3"/>
  <c r="H26" i="3"/>
  <c r="H27" i="3"/>
  <c r="H28" i="3"/>
  <c r="D18" i="3"/>
  <c r="K18" i="3"/>
  <c r="D19" i="3"/>
  <c r="D20" i="3"/>
  <c r="D21" i="3"/>
  <c r="D22" i="3"/>
  <c r="D23" i="3"/>
  <c r="D24" i="3"/>
  <c r="D25" i="3"/>
  <c r="D26" i="3"/>
  <c r="D27" i="3"/>
  <c r="D28" i="3"/>
  <c r="B14" i="3"/>
  <c r="B13" i="3"/>
  <c r="B12" i="3"/>
  <c r="C7" i="3"/>
  <c r="D29" i="2"/>
  <c r="C57" i="1"/>
  <c r="C56" i="1"/>
  <c r="C55" i="1"/>
  <c r="C54" i="1"/>
  <c r="C53" i="1"/>
  <c r="C52" i="1"/>
  <c r="C51" i="1"/>
  <c r="C50" i="1"/>
  <c r="E52" i="1"/>
  <c r="E51" i="1"/>
  <c r="E50" i="1"/>
  <c r="E49" i="1"/>
  <c r="C49" i="1"/>
  <c r="E48" i="1"/>
  <c r="C48" i="1"/>
  <c r="D36" i="2"/>
  <c r="C36" i="2"/>
  <c r="D35" i="2"/>
  <c r="C35" i="2"/>
  <c r="D34" i="2"/>
  <c r="C34" i="2"/>
  <c r="C43" i="1"/>
  <c r="J23" i="3"/>
  <c r="J22" i="3"/>
  <c r="K17" i="3"/>
</calcChain>
</file>

<file path=xl/sharedStrings.xml><?xml version="1.0" encoding="utf-8"?>
<sst xmlns="http://schemas.openxmlformats.org/spreadsheetml/2006/main" count="200" uniqueCount="132">
  <si>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</si>
  <si>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</si>
  <si>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</si>
  <si>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</si>
  <si>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</si>
  <si>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</si>
  <si>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</si>
  <si>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</si>
  <si>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</si>
  <si>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</si>
  <si>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Výrobek-Surovina</t>
  </si>
  <si>
    <r>
      <t>x</t>
    </r>
    <r>
      <rPr>
        <b/>
        <vertAlign val="subscript"/>
        <sz val="10"/>
        <rFont val="Arial"/>
        <family val="2"/>
        <charset val="238"/>
      </rPr>
      <t>A</t>
    </r>
  </si>
  <si>
    <r>
      <t>x</t>
    </r>
    <r>
      <rPr>
        <b/>
        <vertAlign val="subscript"/>
        <sz val="10"/>
        <rFont val="Arial"/>
        <family val="2"/>
        <charset val="238"/>
      </rPr>
      <t>B</t>
    </r>
  </si>
  <si>
    <r>
      <t>x</t>
    </r>
    <r>
      <rPr>
        <b/>
        <vertAlign val="subscript"/>
        <sz val="10"/>
        <rFont val="Arial"/>
        <family val="2"/>
        <charset val="238"/>
      </rPr>
      <t>C</t>
    </r>
  </si>
  <si>
    <r>
      <t>x</t>
    </r>
    <r>
      <rPr>
        <b/>
        <vertAlign val="subscript"/>
        <sz val="10"/>
        <rFont val="Arial"/>
        <family val="2"/>
        <charset val="238"/>
      </rPr>
      <t>D</t>
    </r>
  </si>
  <si>
    <r>
      <t>x</t>
    </r>
    <r>
      <rPr>
        <b/>
        <vertAlign val="subscript"/>
        <sz val="10"/>
        <rFont val="Arial"/>
        <family val="2"/>
        <charset val="238"/>
      </rPr>
      <t>E</t>
    </r>
  </si>
  <si>
    <r>
      <t>x</t>
    </r>
    <r>
      <rPr>
        <b/>
        <vertAlign val="subscript"/>
        <sz val="10"/>
        <rFont val="Arial"/>
        <family val="2"/>
        <charset val="238"/>
      </rPr>
      <t>F</t>
    </r>
  </si>
  <si>
    <r>
      <t>x</t>
    </r>
    <r>
      <rPr>
        <b/>
        <vertAlign val="subscript"/>
        <sz val="10"/>
        <rFont val="Arial"/>
        <family val="2"/>
        <charset val="238"/>
      </rPr>
      <t>G</t>
    </r>
  </si>
  <si>
    <r>
      <t>x</t>
    </r>
    <r>
      <rPr>
        <b/>
        <vertAlign val="subscript"/>
        <sz val="10"/>
        <rFont val="Arial"/>
        <family val="2"/>
        <charset val="238"/>
      </rPr>
      <t>H</t>
    </r>
  </si>
  <si>
    <r>
      <t>x</t>
    </r>
    <r>
      <rPr>
        <b/>
        <vertAlign val="subscript"/>
        <sz val="10"/>
        <rFont val="Arial"/>
        <family val="2"/>
        <charset val="238"/>
      </rPr>
      <t>I</t>
    </r>
  </si>
  <si>
    <r>
      <t>x</t>
    </r>
    <r>
      <rPr>
        <b/>
        <vertAlign val="subscript"/>
        <sz val="10"/>
        <rFont val="Arial"/>
        <family val="2"/>
        <charset val="238"/>
      </rPr>
      <t>J</t>
    </r>
  </si>
  <si>
    <t>Omezení</t>
  </si>
  <si>
    <t>a</t>
  </si>
  <si>
    <t>b</t>
  </si>
  <si>
    <t>Pozn.</t>
  </si>
  <si>
    <t>&lt;=</t>
  </si>
  <si>
    <t>&gt;=</t>
  </si>
  <si>
    <t>=</t>
  </si>
  <si>
    <t>Výrobek</t>
  </si>
  <si>
    <t>Cena/t</t>
  </si>
  <si>
    <t>nv</t>
  </si>
  <si>
    <t>Nf</t>
  </si>
  <si>
    <t>Data:</t>
  </si>
  <si>
    <t>Krok1:</t>
  </si>
  <si>
    <t>S1 [t/t]</t>
  </si>
  <si>
    <t>S2 [t/t]</t>
  </si>
  <si>
    <t>S3 [t/t]</t>
  </si>
  <si>
    <t>S4 [t/t]</t>
  </si>
  <si>
    <t>S5 [t/t]</t>
  </si>
  <si>
    <t>Jednotka</t>
  </si>
  <si>
    <t>tun</t>
  </si>
  <si>
    <t>Krok2:</t>
  </si>
  <si>
    <t>Řešení</t>
  </si>
  <si>
    <t>S1 [tun/tunu]</t>
  </si>
  <si>
    <t>S2 [tun/tunu]</t>
  </si>
  <si>
    <t>S3 [tun/tunu]</t>
  </si>
  <si>
    <t>Disp.mn. [tun]</t>
  </si>
  <si>
    <t>Pravá strana</t>
  </si>
  <si>
    <t>Zadání:</t>
  </si>
  <si>
    <t>Spočtěte optimální vyráběná množství 10 výrobků tak, abyste zajistili maximální tržby. Rovnice tržeb je kvadratická funkce ve tvaru z=suma(xi*(ai*xi+bi)), kde ai a bi jsou konstanty charakterizující chování ceny výrobku v určitém intervalu vyráběného množství. Informace o výrobcích - spotřeby surovin, požadavky trhu jsou uvedeny v tabulce níže.</t>
  </si>
  <si>
    <t>Disponibilní množství[t]</t>
  </si>
  <si>
    <t>Požadavky trhu:</t>
  </si>
  <si>
    <t>2) Množství výrobku B musí být vyšší než 20 tun a zároveň nesmí přesáhnout 60 tun.</t>
  </si>
  <si>
    <t>1) Množství výrobku A musí být vyšší než 40 tun.</t>
  </si>
  <si>
    <t>3) Na tunu výrobku A musí být vyrobeno 0.8 tuny výrobku C.</t>
  </si>
  <si>
    <t>4) Množství výrobku H nesmí přesáhnout 60 tun.</t>
  </si>
  <si>
    <r>
      <t>Formulace kriteria optima - tržby ve tvaru z=suma(x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*(ai*x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+b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)); kde a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a b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jsou konstanty charakterizující chování ceny výrobků a 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jsou vyráběná množství výrobků</t>
    </r>
  </si>
  <si>
    <t>Omezení surovinou S1</t>
  </si>
  <si>
    <t>Název omezení</t>
  </si>
  <si>
    <t>Levá strana</t>
  </si>
  <si>
    <t>Operátor</t>
  </si>
  <si>
    <t>Omezení surovinou S2</t>
  </si>
  <si>
    <t>Omezení surovinou S3</t>
  </si>
  <si>
    <t>Omezení surovinou S4</t>
  </si>
  <si>
    <t>Omezení surovinou S5</t>
  </si>
  <si>
    <t>Vytvoření tabulky s vyráběnými množstvími výrobků</t>
  </si>
  <si>
    <t>Název výrobku</t>
  </si>
  <si>
    <r>
      <t>Vyráběné množství-x</t>
    </r>
    <r>
      <rPr>
        <b/>
        <vertAlign val="subscript"/>
        <sz val="10"/>
        <rFont val="Arial"/>
        <family val="2"/>
        <charset val="238"/>
      </rPr>
      <t>i</t>
    </r>
  </si>
  <si>
    <t>Kč</t>
  </si>
  <si>
    <t>Krok3:</t>
  </si>
  <si>
    <t>Formulace omezení vyplývajících z dostupnosti surovin a požadavků trhu</t>
  </si>
  <si>
    <t>Požadavek trhu 1)</t>
  </si>
  <si>
    <t>Požadavek trhu 2)</t>
  </si>
  <si>
    <t>Požadavek trhu 3)</t>
  </si>
  <si>
    <t>Požadavek trhu 4)</t>
  </si>
  <si>
    <t>Krok4:</t>
  </si>
  <si>
    <t>Řešení úlohy pomocí nástroje Řešitel</t>
  </si>
  <si>
    <t>1) otevření Řešitele - Nástroje/Řešitel</t>
  </si>
  <si>
    <t>2) naplnění Řešitele daty</t>
  </si>
  <si>
    <t>3) stisknutí tlačítka Řešit</t>
  </si>
  <si>
    <t>Buňka s kriteriem optima !!!!</t>
  </si>
  <si>
    <t>Buňky s vyráběnými množstvími výrobků !!!</t>
  </si>
  <si>
    <t>Buňky s omezujícími podmínkami !!!</t>
  </si>
  <si>
    <t>Krok5:</t>
  </si>
  <si>
    <t>Výsledky</t>
  </si>
  <si>
    <t>Výsledky představují hodnoty v buňkách C28:C37 (Vyráběná množství výrobků) a hodnota v buňce C43 (Tržba).</t>
  </si>
  <si>
    <t>Výběr způsobu optimalizace - Maximalizace !!!</t>
  </si>
  <si>
    <r>
      <t>Spočtěte optimální vyráběná množství 3 výrobků tak, abyste zajistili minimální nákladovost tržeb. Ukazatel nákladovosti tržeb má tvar z=(suma(n</t>
    </r>
    <r>
      <rPr>
        <b/>
        <vertAlign val="subscript"/>
        <sz val="10"/>
        <rFont val="Arial"/>
        <family val="2"/>
        <charset val="238"/>
      </rPr>
      <t>vi</t>
    </r>
    <r>
      <rPr>
        <b/>
        <sz val="10"/>
        <rFont val="Arial"/>
        <family val="2"/>
        <charset val="238"/>
      </rPr>
      <t>*x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)+N</t>
    </r>
    <r>
      <rPr>
        <b/>
        <vertAlign val="subscript"/>
        <sz val="10"/>
        <rFont val="Arial"/>
        <family val="2"/>
        <charset val="238"/>
      </rPr>
      <t>f</t>
    </r>
    <r>
      <rPr>
        <b/>
        <sz val="10"/>
        <rFont val="Arial"/>
        <family val="2"/>
        <charset val="238"/>
      </rPr>
      <t>)/suma(c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*x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), kde n</t>
    </r>
    <r>
      <rPr>
        <b/>
        <vertAlign val="subscript"/>
        <sz val="10"/>
        <rFont val="Arial"/>
        <family val="2"/>
        <charset val="238"/>
      </rPr>
      <t>vi</t>
    </r>
    <r>
      <rPr>
        <b/>
        <sz val="10"/>
        <rFont val="Arial"/>
        <family val="2"/>
        <charset val="238"/>
      </rPr>
      <t xml:space="preserve"> jsou variabilní náklady, N</t>
    </r>
    <r>
      <rPr>
        <b/>
        <vertAlign val="subscript"/>
        <sz val="10"/>
        <rFont val="Arial"/>
        <family val="2"/>
        <charset val="238"/>
      </rPr>
      <t>f</t>
    </r>
    <r>
      <rPr>
        <b/>
        <sz val="10"/>
        <rFont val="Arial"/>
        <family val="2"/>
        <charset val="238"/>
      </rPr>
      <t xml:space="preserve"> jsou fixní náklady, c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jsou ceny výrobků a 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jsou vyráběná množství výrobků. Informace o výrobcích - spotřeby surovin, variabilní a fixní náklady, ceny - jsou uvedeny v tabulkách níže.</t>
    </r>
  </si>
  <si>
    <t>Surovina/Výrobek</t>
  </si>
  <si>
    <r>
      <t>x</t>
    </r>
    <r>
      <rPr>
        <vertAlign val="subscript"/>
        <sz val="10"/>
        <rFont val="Arial"/>
        <family val="2"/>
        <charset val="238"/>
      </rPr>
      <t>1</t>
    </r>
  </si>
  <si>
    <r>
      <t>x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/>
    </r>
  </si>
  <si>
    <r>
      <t>x</t>
    </r>
    <r>
      <rPr>
        <vertAlign val="sub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/>
    </r>
  </si>
  <si>
    <r>
      <t>Formulace kriteria optima - nákladovost tržeb ve tvaru z=(suma(n</t>
    </r>
    <r>
      <rPr>
        <b/>
        <vertAlign val="subscript"/>
        <sz val="10"/>
        <rFont val="Arial"/>
        <family val="2"/>
        <charset val="238"/>
      </rPr>
      <t>vi</t>
    </r>
    <r>
      <rPr>
        <b/>
        <sz val="10"/>
        <rFont val="Arial"/>
        <family val="2"/>
        <charset val="238"/>
      </rPr>
      <t>*x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)+N</t>
    </r>
    <r>
      <rPr>
        <b/>
        <vertAlign val="subscript"/>
        <sz val="10"/>
        <rFont val="Arial"/>
        <family val="2"/>
        <charset val="238"/>
      </rPr>
      <t>f</t>
    </r>
    <r>
      <rPr>
        <b/>
        <sz val="10"/>
        <rFont val="Arial"/>
        <family val="2"/>
        <charset val="238"/>
      </rPr>
      <t>)/suma(c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*x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>), kde n</t>
    </r>
    <r>
      <rPr>
        <b/>
        <vertAlign val="subscript"/>
        <sz val="10"/>
        <rFont val="Arial"/>
        <family val="2"/>
        <charset val="238"/>
      </rPr>
      <t>vi</t>
    </r>
    <r>
      <rPr>
        <b/>
        <sz val="10"/>
        <rFont val="Arial"/>
        <family val="2"/>
        <charset val="238"/>
      </rPr>
      <t xml:space="preserve"> jsou variabilní náklady, N</t>
    </r>
    <r>
      <rPr>
        <b/>
        <vertAlign val="subscript"/>
        <sz val="10"/>
        <rFont val="Arial"/>
        <family val="2"/>
        <charset val="238"/>
      </rPr>
      <t>f</t>
    </r>
    <r>
      <rPr>
        <b/>
        <sz val="10"/>
        <rFont val="Arial"/>
        <family val="2"/>
        <charset val="238"/>
      </rPr>
      <t xml:space="preserve"> jsou fixní náklady, c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jsou ceny výrobků a x</t>
    </r>
    <r>
      <rPr>
        <b/>
        <vertAlign val="subscript"/>
        <sz val="10"/>
        <rFont val="Arial"/>
        <family val="2"/>
        <charset val="238"/>
      </rPr>
      <t>i</t>
    </r>
    <r>
      <rPr>
        <b/>
        <sz val="10"/>
        <rFont val="Arial"/>
        <family val="2"/>
        <charset val="238"/>
      </rPr>
      <t xml:space="preserve"> jsou vyráběná množství výrobků</t>
    </r>
  </si>
  <si>
    <t>Kč nákladů/1 Kč tržeb</t>
  </si>
  <si>
    <t>Kriterium = nákladovost tržeb</t>
  </si>
  <si>
    <t>Kriterium = tržby</t>
  </si>
  <si>
    <t>Výběr způsobu optimalizace - Minimalizace !!!</t>
  </si>
  <si>
    <t>Výsledky představují hodnoty v buňkách C22:C24 (Vyráběná množství výrobků) a hodnota v buňce D29 (Nákladovost tržeb).</t>
  </si>
  <si>
    <r>
      <t>Najděte maximum funkce 6x</t>
    </r>
    <r>
      <rPr>
        <b/>
        <vertAlign val="sub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+5x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-2x</t>
    </r>
    <r>
      <rPr>
        <b/>
        <vertAlign val="subscript"/>
        <sz val="10"/>
        <rFont val="Arial"/>
        <family val="2"/>
        <charset val="238"/>
      </rPr>
      <t>1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-5x</t>
    </r>
    <r>
      <rPr>
        <b/>
        <vertAlign val="subscript"/>
        <sz val="10"/>
        <rFont val="Arial"/>
        <family val="2"/>
        <charset val="238"/>
      </rPr>
      <t>2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při respektování omezení x</t>
    </r>
    <r>
      <rPr>
        <b/>
        <vertAlign val="sub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+5x</t>
    </r>
    <r>
      <rPr>
        <b/>
        <vertAlign val="sub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>&lt;=3. Využijte nástroje řešitel a porovnejte výsledky s postupem separace funkcí.</t>
    </r>
  </si>
  <si>
    <t>Řešitel:</t>
  </si>
  <si>
    <t>z</t>
  </si>
  <si>
    <r>
      <t>x</t>
    </r>
    <r>
      <rPr>
        <vertAlign val="subscript"/>
        <sz val="10"/>
        <rFont val="Arial"/>
        <family val="2"/>
        <charset val="238"/>
      </rPr>
      <t>2</t>
    </r>
  </si>
  <si>
    <t>Levá strana omez</t>
  </si>
  <si>
    <t>Pravá strana omez</t>
  </si>
  <si>
    <t>Separace:</t>
  </si>
  <si>
    <r>
      <t>X</t>
    </r>
    <r>
      <rPr>
        <b/>
        <vertAlign val="subscript"/>
        <sz val="10"/>
        <rFont val="Arial"/>
        <family val="2"/>
        <charset val="238"/>
      </rPr>
      <t>1</t>
    </r>
  </si>
  <si>
    <r>
      <t>Váha X</t>
    </r>
    <r>
      <rPr>
        <b/>
        <vertAlign val="subscript"/>
        <sz val="10"/>
        <rFont val="Arial"/>
        <family val="2"/>
        <charset val="238"/>
      </rPr>
      <t>1</t>
    </r>
  </si>
  <si>
    <r>
      <t>X</t>
    </r>
    <r>
      <rPr>
        <b/>
        <vertAlign val="sub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*Váha X</t>
    </r>
    <r>
      <rPr>
        <b/>
        <vertAlign val="subscript"/>
        <sz val="10"/>
        <rFont val="Arial"/>
        <family val="2"/>
        <charset val="238"/>
      </rPr>
      <t>1</t>
    </r>
  </si>
  <si>
    <r>
      <t>X</t>
    </r>
    <r>
      <rPr>
        <b/>
        <vertAlign val="subscript"/>
        <sz val="10"/>
        <rFont val="Arial"/>
        <family val="2"/>
        <charset val="238"/>
      </rPr>
      <t>2</t>
    </r>
  </si>
  <si>
    <r>
      <t>Váha X</t>
    </r>
    <r>
      <rPr>
        <b/>
        <vertAlign val="subscript"/>
        <sz val="10"/>
        <rFont val="Arial"/>
        <family val="2"/>
        <charset val="238"/>
      </rPr>
      <t>2</t>
    </r>
  </si>
  <si>
    <r>
      <t>X</t>
    </r>
    <r>
      <rPr>
        <b/>
        <vertAlign val="subscript"/>
        <sz val="10"/>
        <rFont val="Arial"/>
        <family val="2"/>
        <charset val="238"/>
      </rPr>
      <t>1</t>
    </r>
    <r>
      <rPr>
        <b/>
        <sz val="10"/>
        <rFont val="Arial"/>
        <family val="2"/>
        <charset val="238"/>
      </rPr>
      <t>*Váha X</t>
    </r>
    <r>
      <rPr>
        <b/>
        <vertAlign val="subscript"/>
        <sz val="10"/>
        <rFont val="Arial"/>
        <family val="2"/>
        <charset val="238"/>
      </rPr>
      <t>2</t>
    </r>
  </si>
  <si>
    <t>V tabulce níže vidíte předpokládanou spotřebu 10 položek v období 5 měsíců a jejich cenu.Skladovací náklady jsou 19% z průměrné zásoby v Kč za rok, náklady na jedno pořízení 1 400 Kč/obj. Omezení kapitálovými prostředky bylo vyklakulováno na 400 000Kč. Spočtěte optimální velikosti objednávek, délky dodacích cyklů, počty objednávek a celkové náklady spojené s pořízením a udržováním zásoby.</t>
  </si>
  <si>
    <t>Položka i</t>
  </si>
  <si>
    <t>S[kg]</t>
  </si>
  <si>
    <t>Cena[Kč/kg]</t>
  </si>
  <si>
    <t>Odmocnina(Si*ci)</t>
  </si>
  <si>
    <t>Q* [kg]</t>
  </si>
  <si>
    <t>o* [objednávek]</t>
  </si>
  <si>
    <t>tc* [dny]</t>
  </si>
  <si>
    <t>N(Q*) [Kč]</t>
  </si>
  <si>
    <t>Q*/2*c [Kč]</t>
  </si>
  <si>
    <t>Suma</t>
  </si>
  <si>
    <t>T</t>
  </si>
  <si>
    <t>měsíců</t>
  </si>
  <si>
    <t>ns</t>
  </si>
  <si>
    <t>z Q/2 v Kč za rok</t>
  </si>
  <si>
    <t>nj</t>
  </si>
  <si>
    <t>Kč/obj</t>
  </si>
  <si>
    <t>Přepočet ns</t>
  </si>
  <si>
    <t>z Q/2 v Kč za měsíc</t>
  </si>
  <si>
    <t>K</t>
  </si>
  <si>
    <t>Alfa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</si>
</sst>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/>
    <xf numFmtId="0" fontId="3" fillId="4" borderId="0" xfId="0" applyFont="1" applyFill="1" applyBorder="1" applyAlignment="1">
      <alignment vertical="center"/>
    </xf>
    <xf numFmtId="1" fontId="0" fillId="4" borderId="1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/>
    <xf numFmtId="0" fontId="6" fillId="4" borderId="0" xfId="0" applyFont="1" applyFill="1"/>
    <xf numFmtId="0" fontId="3" fillId="5" borderId="1" xfId="0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0" fillId="2" borderId="0" xfId="0" applyFill="1"/>
    <xf numFmtId="0" fontId="3" fillId="4" borderId="0" xfId="0" applyFont="1" applyFill="1" applyAlignment="1">
      <alignment vertical="top" wrapText="1"/>
    </xf>
    <xf numFmtId="0" fontId="0" fillId="4" borderId="0" xfId="0" applyFill="1" applyAlignment="1">
      <alignment wrapText="1"/>
    </xf>
    <xf numFmtId="0" fontId="3" fillId="4" borderId="0" xfId="0" applyFont="1" applyFill="1" applyAlignment="1">
      <alignment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4" borderId="0" xfId="0" applyFont="1" applyFill="1" applyAlignment="1">
      <alignment horizontal="left" vertical="top" wrapText="1"/>
    </xf>
    <xf numFmtId="0" fontId="0" fillId="4" borderId="1" xfId="0" applyFill="1" applyBorder="1" applyAlignment="1"/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9" fillId="6" borderId="0" xfId="1" applyFont="1" applyFill="1" applyAlignment="1">
      <alignment vertical="top" wrapText="1"/>
    </xf>
    <xf numFmtId="0" fontId="1" fillId="6" borderId="0" xfId="1" applyFill="1"/>
    <xf numFmtId="0" fontId="3" fillId="6" borderId="1" xfId="1" applyFont="1" applyFill="1" applyBorder="1" applyAlignment="1">
      <alignment horizontal="center"/>
    </xf>
    <xf numFmtId="0" fontId="10" fillId="6" borderId="1" xfId="1" applyFont="1" applyFill="1" applyBorder="1" applyAlignment="1">
      <alignment horizontal="center"/>
    </xf>
    <xf numFmtId="3" fontId="11" fillId="6" borderId="1" xfId="1" applyNumberFormat="1" applyFont="1" applyFill="1" applyBorder="1" applyAlignment="1">
      <alignment horizontal="center"/>
    </xf>
    <xf numFmtId="0" fontId="1" fillId="6" borderId="1" xfId="1" applyFill="1" applyBorder="1" applyAlignment="1">
      <alignment horizontal="center"/>
    </xf>
    <xf numFmtId="1" fontId="3" fillId="6" borderId="1" xfId="1" applyNumberFormat="1" applyFont="1" applyFill="1" applyBorder="1" applyAlignment="1">
      <alignment horizontal="center"/>
    </xf>
    <xf numFmtId="0" fontId="10" fillId="6" borderId="0" xfId="1" applyFont="1" applyFill="1" applyBorder="1"/>
    <xf numFmtId="3" fontId="10" fillId="6" borderId="0" xfId="1" applyNumberFormat="1" applyFont="1" applyFill="1" applyBorder="1"/>
    <xf numFmtId="4" fontId="10" fillId="6" borderId="0" xfId="1" applyNumberFormat="1" applyFont="1" applyFill="1" applyBorder="1"/>
    <xf numFmtId="164" fontId="10" fillId="6" borderId="0" xfId="1" applyNumberFormat="1" applyFont="1" applyFill="1" applyBorder="1"/>
    <xf numFmtId="0" fontId="10" fillId="6" borderId="0" xfId="1" applyFont="1" applyFill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0401300" y="3438525"/>
          <a:ext cx="0" cy="0"/>
        </a:xfrm>
        <a:prstGeom prst="leftArrow">
          <a:avLst>
            <a:gd name="adj1" fmla="val 50000"/>
            <a:gd name="adj2" fmla="val -2147483648"/>
          </a:avLst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371475</xdr:colOff>
      <xdr:row>20</xdr:row>
      <xdr:rowOff>38100</xdr:rowOff>
    </xdr:from>
    <xdr:to>
      <xdr:col>8</xdr:col>
      <xdr:colOff>69154</xdr:colOff>
      <xdr:row>25</xdr:row>
      <xdr:rowOff>42755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3667125"/>
          <a:ext cx="2231329" cy="957155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19</xdr:row>
      <xdr:rowOff>171450</xdr:rowOff>
    </xdr:from>
    <xdr:to>
      <xdr:col>5</xdr:col>
      <xdr:colOff>101958</xdr:colOff>
      <xdr:row>25</xdr:row>
      <xdr:rowOff>28281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3609975"/>
          <a:ext cx="2664183" cy="9998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42</xdr:row>
      <xdr:rowOff>0</xdr:rowOff>
    </xdr:from>
    <xdr:to>
      <xdr:col>5</xdr:col>
      <xdr:colOff>895350</xdr:colOff>
      <xdr:row>59</xdr:row>
      <xdr:rowOff>104775</xdr:rowOff>
    </xdr:to>
    <xdr:pic>
      <xdr:nvPicPr>
        <xdr:cNvPr id="207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694" t="31738" r="6693" b="42415"/>
        <a:stretch>
          <a:fillRect/>
        </a:stretch>
      </xdr:blipFill>
      <xdr:spPr bwMode="auto">
        <a:xfrm>
          <a:off x="723900" y="6934200"/>
          <a:ext cx="5229225" cy="2857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847725</xdr:colOff>
      <xdr:row>44</xdr:row>
      <xdr:rowOff>104775</xdr:rowOff>
    </xdr:from>
    <xdr:to>
      <xdr:col>7</xdr:col>
      <xdr:colOff>514350</xdr:colOff>
      <xdr:row>44</xdr:row>
      <xdr:rowOff>104775</xdr:rowOff>
    </xdr:to>
    <xdr:sp macro="" textlink="">
      <xdr:nvSpPr>
        <xdr:cNvPr id="2071" name="Line 2"/>
        <xdr:cNvSpPr>
          <a:spLocks noChangeShapeType="1"/>
        </xdr:cNvSpPr>
      </xdr:nvSpPr>
      <xdr:spPr bwMode="auto">
        <a:xfrm flipH="1">
          <a:off x="2838450" y="7362825"/>
          <a:ext cx="42481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800100</xdr:colOff>
      <xdr:row>46</xdr:row>
      <xdr:rowOff>123825</xdr:rowOff>
    </xdr:from>
    <xdr:to>
      <xdr:col>7</xdr:col>
      <xdr:colOff>590550</xdr:colOff>
      <xdr:row>46</xdr:row>
      <xdr:rowOff>123825</xdr:rowOff>
    </xdr:to>
    <xdr:sp macro="" textlink="">
      <xdr:nvSpPr>
        <xdr:cNvPr id="2072" name="Line 3"/>
        <xdr:cNvSpPr>
          <a:spLocks noChangeShapeType="1"/>
        </xdr:cNvSpPr>
      </xdr:nvSpPr>
      <xdr:spPr bwMode="auto">
        <a:xfrm flipH="1">
          <a:off x="2790825" y="7705725"/>
          <a:ext cx="4371975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49</xdr:row>
      <xdr:rowOff>85725</xdr:rowOff>
    </xdr:from>
    <xdr:to>
      <xdr:col>7</xdr:col>
      <xdr:colOff>600075</xdr:colOff>
      <xdr:row>49</xdr:row>
      <xdr:rowOff>85725</xdr:rowOff>
    </xdr:to>
    <xdr:sp macro="" textlink="">
      <xdr:nvSpPr>
        <xdr:cNvPr id="2073" name="Line 4"/>
        <xdr:cNvSpPr>
          <a:spLocks noChangeShapeType="1"/>
        </xdr:cNvSpPr>
      </xdr:nvSpPr>
      <xdr:spPr bwMode="auto">
        <a:xfrm flipH="1">
          <a:off x="1990725" y="8153400"/>
          <a:ext cx="518160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53</xdr:row>
      <xdr:rowOff>114300</xdr:rowOff>
    </xdr:from>
    <xdr:to>
      <xdr:col>7</xdr:col>
      <xdr:colOff>581025</xdr:colOff>
      <xdr:row>53</xdr:row>
      <xdr:rowOff>142875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 flipH="1">
          <a:off x="2019300" y="8829675"/>
          <a:ext cx="5133975" cy="28575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62</xdr:row>
      <xdr:rowOff>142875</xdr:rowOff>
    </xdr:from>
    <xdr:to>
      <xdr:col>6</xdr:col>
      <xdr:colOff>342900</xdr:colOff>
      <xdr:row>80</xdr:row>
      <xdr:rowOff>114300</xdr:rowOff>
    </xdr:to>
    <xdr:pic>
      <xdr:nvPicPr>
        <xdr:cNvPr id="10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979" t="45784" r="11992" b="29102"/>
        <a:stretch>
          <a:fillRect/>
        </a:stretch>
      </xdr:blipFill>
      <xdr:spPr bwMode="auto">
        <a:xfrm>
          <a:off x="723900" y="10410825"/>
          <a:ext cx="5257800" cy="2886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952500</xdr:colOff>
      <xdr:row>65</xdr:row>
      <xdr:rowOff>76200</xdr:rowOff>
    </xdr:from>
    <xdr:to>
      <xdr:col>7</xdr:col>
      <xdr:colOff>619125</xdr:colOff>
      <xdr:row>65</xdr:row>
      <xdr:rowOff>76200</xdr:rowOff>
    </xdr:to>
    <xdr:sp macro="" textlink="">
      <xdr:nvSpPr>
        <xdr:cNvPr id="1046" name="Line 2"/>
        <xdr:cNvSpPr>
          <a:spLocks noChangeShapeType="1"/>
        </xdr:cNvSpPr>
      </xdr:nvSpPr>
      <xdr:spPr bwMode="auto">
        <a:xfrm flipH="1">
          <a:off x="3009900" y="10829925"/>
          <a:ext cx="371475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800100</xdr:colOff>
      <xdr:row>67</xdr:row>
      <xdr:rowOff>123825</xdr:rowOff>
    </xdr:from>
    <xdr:to>
      <xdr:col>7</xdr:col>
      <xdr:colOff>590550</xdr:colOff>
      <xdr:row>67</xdr:row>
      <xdr:rowOff>123825</xdr:rowOff>
    </xdr:to>
    <xdr:sp macro="" textlink="">
      <xdr:nvSpPr>
        <xdr:cNvPr id="1047" name="Line 3"/>
        <xdr:cNvSpPr>
          <a:spLocks noChangeShapeType="1"/>
        </xdr:cNvSpPr>
      </xdr:nvSpPr>
      <xdr:spPr bwMode="auto">
        <a:xfrm flipH="1">
          <a:off x="2857500" y="11201400"/>
          <a:ext cx="3838575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70</xdr:row>
      <xdr:rowOff>85725</xdr:rowOff>
    </xdr:from>
    <xdr:to>
      <xdr:col>7</xdr:col>
      <xdr:colOff>600075</xdr:colOff>
      <xdr:row>70</xdr:row>
      <xdr:rowOff>85725</xdr:rowOff>
    </xdr:to>
    <xdr:sp macro="" textlink="">
      <xdr:nvSpPr>
        <xdr:cNvPr id="1048" name="Line 4"/>
        <xdr:cNvSpPr>
          <a:spLocks noChangeShapeType="1"/>
        </xdr:cNvSpPr>
      </xdr:nvSpPr>
      <xdr:spPr bwMode="auto">
        <a:xfrm flipH="1">
          <a:off x="2057400" y="11649075"/>
          <a:ext cx="4648200" cy="0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74</xdr:row>
      <xdr:rowOff>114300</xdr:rowOff>
    </xdr:from>
    <xdr:to>
      <xdr:col>7</xdr:col>
      <xdr:colOff>581025</xdr:colOff>
      <xdr:row>74</xdr:row>
      <xdr:rowOff>142875</xdr:rowOff>
    </xdr:to>
    <xdr:sp macro="" textlink="">
      <xdr:nvSpPr>
        <xdr:cNvPr id="1049" name="Line 5"/>
        <xdr:cNvSpPr>
          <a:spLocks noChangeShapeType="1"/>
        </xdr:cNvSpPr>
      </xdr:nvSpPr>
      <xdr:spPr bwMode="auto">
        <a:xfrm flipH="1">
          <a:off x="2085975" y="12325350"/>
          <a:ext cx="4600575" cy="28575"/>
        </a:xfrm>
        <a:prstGeom prst="line">
          <a:avLst/>
        </a:prstGeom>
        <a:noFill/>
        <a:ln w="476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/>
  </sheetViews>
  <sheetFormatPr defaultRowHeight="12.75" x14ac:dyDescent="0.2"/>
  <cols>
    <col min="1" max="1" width="14.85546875" style="35" customWidth="1"/>
    <col min="2" max="2" width="12.28515625" style="35" customWidth="1"/>
    <col min="3" max="3" width="26" style="35" customWidth="1"/>
    <col min="4" max="4" width="33.7109375" style="35" customWidth="1"/>
    <col min="5" max="5" width="19.140625" style="35" bestFit="1" customWidth="1"/>
    <col min="6" max="6" width="9.140625" style="35"/>
    <col min="7" max="7" width="18.5703125" style="35" bestFit="1" customWidth="1"/>
    <col min="8" max="8" width="10.28515625" style="35" bestFit="1" customWidth="1"/>
    <col min="9" max="9" width="12" style="35" bestFit="1" customWidth="1"/>
    <col min="10" max="10" width="12.85546875" style="35" bestFit="1" customWidth="1"/>
    <col min="11" max="16384" width="9.140625" style="35"/>
  </cols>
  <sheetData>
    <row r="1" spans="1:10" x14ac:dyDescent="0.2">
      <c r="A1" s="1" t="s">
        <v>48</v>
      </c>
      <c r="B1" s="34" t="s">
        <v>111</v>
      </c>
      <c r="C1" s="34"/>
      <c r="D1" s="34"/>
      <c r="E1" s="34"/>
      <c r="F1" s="34"/>
      <c r="G1" s="34"/>
      <c r="H1" s="34"/>
      <c r="I1" s="34"/>
    </row>
    <row r="2" spans="1:10" x14ac:dyDescent="0.2">
      <c r="B2" s="34"/>
      <c r="C2" s="34"/>
      <c r="D2" s="34"/>
      <c r="E2" s="34"/>
      <c r="F2" s="34"/>
      <c r="G2" s="34"/>
      <c r="H2" s="34"/>
      <c r="I2" s="34"/>
    </row>
    <row r="3" spans="1:10" x14ac:dyDescent="0.2">
      <c r="B3" s="34"/>
      <c r="C3" s="34"/>
      <c r="D3" s="34"/>
      <c r="E3" s="34"/>
      <c r="F3" s="34"/>
      <c r="G3" s="34"/>
      <c r="H3" s="34"/>
      <c r="I3" s="34"/>
    </row>
    <row r="4" spans="1:10" x14ac:dyDescent="0.2">
      <c r="B4" s="34"/>
      <c r="C4" s="34"/>
      <c r="D4" s="34"/>
      <c r="E4" s="34"/>
      <c r="F4" s="34"/>
      <c r="G4" s="34"/>
      <c r="H4" s="34"/>
      <c r="I4" s="34"/>
    </row>
    <row r="5" spans="1:10" x14ac:dyDescent="0.2">
      <c r="B5" s="34"/>
      <c r="C5" s="34"/>
      <c r="D5" s="34"/>
      <c r="E5" s="34"/>
      <c r="F5" s="34"/>
      <c r="G5" s="34"/>
      <c r="H5" s="34"/>
      <c r="I5" s="34"/>
    </row>
    <row r="6" spans="1:10" x14ac:dyDescent="0.2">
      <c r="A6" s="1" t="s">
        <v>32</v>
      </c>
    </row>
    <row r="8" spans="1:10" ht="15.75" x14ac:dyDescent="0.25">
      <c r="B8" s="36" t="s">
        <v>112</v>
      </c>
      <c r="C8" s="36" t="s">
        <v>113</v>
      </c>
      <c r="D8" s="36" t="s">
        <v>114</v>
      </c>
      <c r="E8" s="37" t="s">
        <v>115</v>
      </c>
      <c r="F8" s="38" t="s">
        <v>116</v>
      </c>
      <c r="G8" s="38" t="s">
        <v>117</v>
      </c>
      <c r="H8" s="38" t="s">
        <v>118</v>
      </c>
      <c r="I8" s="38" t="s">
        <v>119</v>
      </c>
      <c r="J8" s="38" t="s">
        <v>120</v>
      </c>
    </row>
    <row r="9" spans="1:10" ht="15.75" x14ac:dyDescent="0.25">
      <c r="B9" s="39">
        <v>1</v>
      </c>
      <c r="C9" s="39">
        <v>11000</v>
      </c>
      <c r="D9" s="39">
        <v>62</v>
      </c>
      <c r="E9" s="37">
        <f>SQRT(C9*D9)</f>
        <v>825.83291288250314</v>
      </c>
      <c r="F9" s="38">
        <f>SQRT(2*C9*$B$22/(D9*($B$20*$B$23+$B$25)))</f>
        <v>1074.0199041814617</v>
      </c>
      <c r="G9" s="38">
        <f>C9/F9</f>
        <v>10.241895850508827</v>
      </c>
      <c r="H9" s="38">
        <f>$B$20*30/G9</f>
        <v>14.64572596611084</v>
      </c>
      <c r="I9" s="38">
        <f>C9/F9*$B$22+F9/2*$B$20*D9*$B$23</f>
        <v>16974.478038891029</v>
      </c>
      <c r="J9" s="38">
        <f>F9/2*D9</f>
        <v>33294.617029625311</v>
      </c>
    </row>
    <row r="10" spans="1:10" ht="15.75" x14ac:dyDescent="0.25">
      <c r="B10" s="39">
        <v>2</v>
      </c>
      <c r="C10" s="39">
        <v>56</v>
      </c>
      <c r="D10" s="39">
        <v>1450</v>
      </c>
      <c r="E10" s="37">
        <f t="shared" ref="E10:E18" si="0">SQRT(C10*D10)</f>
        <v>284.95613697550016</v>
      </c>
      <c r="F10" s="38">
        <f t="shared" ref="F10:F18" si="1">SQRT(2*C10*$B$22/(D10*($B$20*$B$23+$B$25)))</f>
        <v>15.846080013057795</v>
      </c>
      <c r="G10" s="38">
        <f t="shared" ref="G10:G18" si="2">C10/F10</f>
        <v>3.5339970487245926</v>
      </c>
      <c r="H10" s="38">
        <f t="shared" ref="H10:H18" si="3">$B$20*30/G10</f>
        <v>42.444857177833377</v>
      </c>
      <c r="I10" s="38">
        <f t="shared" ref="I10:I18" si="4">C10/F10*$B$22+F10/2*$B$20*D10*$B$23</f>
        <v>5857.0948356305598</v>
      </c>
      <c r="J10" s="38">
        <f t="shared" ref="J10:J18" si="5">F10/2*D10</f>
        <v>11488.408009466903</v>
      </c>
    </row>
    <row r="11" spans="1:10" ht="15.75" x14ac:dyDescent="0.25">
      <c r="B11" s="39">
        <v>3</v>
      </c>
      <c r="C11" s="39">
        <v>785</v>
      </c>
      <c r="D11" s="39">
        <v>185</v>
      </c>
      <c r="E11" s="37">
        <f t="shared" si="0"/>
        <v>381.08398024582453</v>
      </c>
      <c r="F11" s="38">
        <f t="shared" si="1"/>
        <v>166.09662056703101</v>
      </c>
      <c r="G11" s="38">
        <f t="shared" si="2"/>
        <v>4.7261647908314934</v>
      </c>
      <c r="H11" s="38">
        <f t="shared" si="3"/>
        <v>31.738207751661974</v>
      </c>
      <c r="I11" s="38">
        <f t="shared" si="4"/>
        <v>7832.942418191411</v>
      </c>
      <c r="J11" s="38">
        <f t="shared" si="5"/>
        <v>15363.937402450369</v>
      </c>
    </row>
    <row r="12" spans="1:10" ht="15.75" x14ac:dyDescent="0.25">
      <c r="B12" s="39">
        <v>4</v>
      </c>
      <c r="C12" s="39">
        <v>195000</v>
      </c>
      <c r="D12" s="39">
        <v>7</v>
      </c>
      <c r="E12" s="37">
        <f t="shared" si="0"/>
        <v>1168.3321445547922</v>
      </c>
      <c r="F12" s="38">
        <f t="shared" si="1"/>
        <v>13457.987413866369</v>
      </c>
      <c r="G12" s="38">
        <f t="shared" si="2"/>
        <v>14.489536511163827</v>
      </c>
      <c r="H12" s="38">
        <f t="shared" si="3"/>
        <v>10.352298010666438</v>
      </c>
      <c r="I12" s="38">
        <f t="shared" si="4"/>
        <v>24014.335128221497</v>
      </c>
      <c r="J12" s="38">
        <f t="shared" si="5"/>
        <v>47102.95594853229</v>
      </c>
    </row>
    <row r="13" spans="1:10" ht="15.75" x14ac:dyDescent="0.25">
      <c r="B13" s="39">
        <v>5</v>
      </c>
      <c r="C13" s="39">
        <v>386</v>
      </c>
      <c r="D13" s="39">
        <v>245</v>
      </c>
      <c r="E13" s="37">
        <f t="shared" si="0"/>
        <v>307.52235691084314</v>
      </c>
      <c r="F13" s="38">
        <f t="shared" si="1"/>
        <v>101.20977101729251</v>
      </c>
      <c r="G13" s="38">
        <f t="shared" si="2"/>
        <v>3.813861014803094</v>
      </c>
      <c r="H13" s="38">
        <f t="shared" si="3"/>
        <v>39.330221897911599</v>
      </c>
      <c r="I13" s="38">
        <f t="shared" si="4"/>
        <v>6320.9293459024493</v>
      </c>
      <c r="J13" s="38">
        <f t="shared" si="5"/>
        <v>12398.196949618332</v>
      </c>
    </row>
    <row r="14" spans="1:10" ht="15.75" x14ac:dyDescent="0.25">
      <c r="B14" s="39">
        <v>6</v>
      </c>
      <c r="C14" s="39">
        <v>38</v>
      </c>
      <c r="D14" s="39">
        <v>13800</v>
      </c>
      <c r="E14" s="37">
        <f t="shared" si="0"/>
        <v>724.15467960926685</v>
      </c>
      <c r="F14" s="38">
        <f t="shared" si="1"/>
        <v>4.2312051951031187</v>
      </c>
      <c r="G14" s="38">
        <f t="shared" si="2"/>
        <v>8.9808927357099968</v>
      </c>
      <c r="H14" s="38">
        <f t="shared" si="3"/>
        <v>16.702125770143891</v>
      </c>
      <c r="I14" s="38">
        <f t="shared" si="4"/>
        <v>14884.545667819075</v>
      </c>
      <c r="J14" s="38">
        <f t="shared" si="5"/>
        <v>29195.315846211517</v>
      </c>
    </row>
    <row r="15" spans="1:10" ht="15.75" x14ac:dyDescent="0.25">
      <c r="B15" s="39">
        <v>7</v>
      </c>
      <c r="C15" s="39">
        <v>6400</v>
      </c>
      <c r="D15" s="39">
        <v>655</v>
      </c>
      <c r="E15" s="37">
        <f t="shared" si="0"/>
        <v>2047.4374227311564</v>
      </c>
      <c r="F15" s="38">
        <f t="shared" si="1"/>
        <v>252.04678905831267</v>
      </c>
      <c r="G15" s="38">
        <f t="shared" si="2"/>
        <v>25.392110821611453</v>
      </c>
      <c r="H15" s="38">
        <f t="shared" si="3"/>
        <v>5.907346618554203</v>
      </c>
      <c r="I15" s="38">
        <f t="shared" si="4"/>
        <v>42083.793254069999</v>
      </c>
      <c r="J15" s="38">
        <f t="shared" si="5"/>
        <v>82545.323416597399</v>
      </c>
    </row>
    <row r="16" spans="1:10" ht="15.75" x14ac:dyDescent="0.25">
      <c r="B16" s="39">
        <v>8</v>
      </c>
      <c r="C16" s="39">
        <v>1350</v>
      </c>
      <c r="D16" s="39">
        <v>2350</v>
      </c>
      <c r="E16" s="37">
        <f t="shared" si="0"/>
        <v>1781.1513130556875</v>
      </c>
      <c r="F16" s="38">
        <f t="shared" si="1"/>
        <v>61.114573492413179</v>
      </c>
      <c r="G16" s="38">
        <f t="shared" si="2"/>
        <v>22.089657553898995</v>
      </c>
      <c r="H16" s="38">
        <f t="shared" si="3"/>
        <v>6.7905081658236863</v>
      </c>
      <c r="I16" s="38">
        <f t="shared" si="4"/>
        <v>36610.449130534107</v>
      </c>
      <c r="J16" s="38">
        <f t="shared" si="5"/>
        <v>71809.623853585479</v>
      </c>
    </row>
    <row r="17" spans="1:10" ht="15.75" x14ac:dyDescent="0.25">
      <c r="B17" s="39">
        <v>9</v>
      </c>
      <c r="C17" s="39">
        <v>2350</v>
      </c>
      <c r="D17" s="39">
        <v>895</v>
      </c>
      <c r="E17" s="37">
        <f t="shared" si="0"/>
        <v>1450.2585976300916</v>
      </c>
      <c r="F17" s="38">
        <f t="shared" si="1"/>
        <v>130.65747035619106</v>
      </c>
      <c r="G17" s="38">
        <f t="shared" si="2"/>
        <v>17.985959728085675</v>
      </c>
      <c r="H17" s="38">
        <f t="shared" si="3"/>
        <v>8.3398385333738965</v>
      </c>
      <c r="I17" s="38">
        <f t="shared" si="4"/>
        <v>29809.156709751256</v>
      </c>
      <c r="J17" s="38">
        <f t="shared" si="5"/>
        <v>58469.217984395495</v>
      </c>
    </row>
    <row r="18" spans="1:10" ht="15.75" x14ac:dyDescent="0.25">
      <c r="B18" s="39">
        <v>10</v>
      </c>
      <c r="C18" s="39">
        <v>452000</v>
      </c>
      <c r="D18" s="39">
        <v>2</v>
      </c>
      <c r="E18" s="37">
        <f t="shared" si="0"/>
        <v>950.789145920377</v>
      </c>
      <c r="F18" s="38">
        <f t="shared" si="1"/>
        <v>38332.403559516919</v>
      </c>
      <c r="G18" s="38">
        <f t="shared" si="2"/>
        <v>11.791590352486008</v>
      </c>
      <c r="H18" s="38">
        <f t="shared" si="3"/>
        <v>12.720930384795437</v>
      </c>
      <c r="I18" s="38">
        <f t="shared" si="4"/>
        <v>19542.875108608834</v>
      </c>
      <c r="J18" s="38">
        <f t="shared" si="5"/>
        <v>38332.403559516919</v>
      </c>
    </row>
    <row r="19" spans="1:10" ht="15.75" x14ac:dyDescent="0.25">
      <c r="D19" s="36" t="s">
        <v>121</v>
      </c>
      <c r="E19" s="40">
        <f>SUM(E9:E18)</f>
        <v>9921.5186905160426</v>
      </c>
      <c r="I19" s="38" t="s">
        <v>121</v>
      </c>
      <c r="J19" s="38">
        <f>SUM(J9:J18)</f>
        <v>400000</v>
      </c>
    </row>
    <row r="20" spans="1:10" ht="15" x14ac:dyDescent="0.2">
      <c r="A20" s="41" t="s">
        <v>122</v>
      </c>
      <c r="B20" s="42">
        <v>5</v>
      </c>
      <c r="C20" s="41" t="s">
        <v>123</v>
      </c>
    </row>
    <row r="21" spans="1:10" ht="15" x14ac:dyDescent="0.2">
      <c r="A21" s="41" t="s">
        <v>124</v>
      </c>
      <c r="B21" s="43">
        <v>0.19</v>
      </c>
      <c r="C21" s="41" t="s">
        <v>125</v>
      </c>
    </row>
    <row r="22" spans="1:10" ht="15" x14ac:dyDescent="0.2">
      <c r="A22" s="41" t="s">
        <v>126</v>
      </c>
      <c r="B22" s="42">
        <v>1400</v>
      </c>
      <c r="C22" s="41" t="s">
        <v>127</v>
      </c>
    </row>
    <row r="23" spans="1:10" ht="15" x14ac:dyDescent="0.2">
      <c r="A23" s="41" t="s">
        <v>128</v>
      </c>
      <c r="B23" s="44">
        <f>B21/12</f>
        <v>1.5833333333333335E-2</v>
      </c>
      <c r="C23" s="41" t="s">
        <v>129</v>
      </c>
    </row>
    <row r="24" spans="1:10" ht="15" x14ac:dyDescent="0.2">
      <c r="A24" s="45" t="s">
        <v>130</v>
      </c>
      <c r="B24" s="42">
        <v>400000</v>
      </c>
      <c r="C24" s="45" t="s">
        <v>68</v>
      </c>
    </row>
    <row r="25" spans="1:10" ht="15" x14ac:dyDescent="0.2">
      <c r="A25" s="45" t="s">
        <v>131</v>
      </c>
      <c r="B25" s="45">
        <f>B22*E19^2/(2*B24^2)-B20*B23</f>
        <v>0.35149316576071715</v>
      </c>
      <c r="C25" s="45"/>
    </row>
  </sheetData>
  <mergeCells count="1">
    <mergeCell ref="B1:I5"/>
  </mergeCells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/>
  </sheetViews>
  <sheetFormatPr defaultRowHeight="12.75" x14ac:dyDescent="0.2"/>
  <cols>
    <col min="1" max="1" width="9.140625" style="5"/>
    <col min="2" max="2" width="20.7109375" style="5" customWidth="1"/>
    <col min="3" max="3" width="20.42578125" style="5" customWidth="1"/>
    <col min="4" max="4" width="17.140625" style="5" customWidth="1"/>
    <col min="5" max="5" width="8.42578125" style="5" bestFit="1" customWidth="1"/>
    <col min="6" max="6" width="13.5703125" style="5" bestFit="1" customWidth="1"/>
    <col min="7" max="7" width="9.140625" style="5"/>
    <col min="8" max="8" width="11" style="5" bestFit="1" customWidth="1"/>
    <col min="9" max="9" width="9.140625" style="5"/>
    <col min="10" max="10" width="8.42578125" style="5" customWidth="1"/>
    <col min="11" max="16384" width="9.140625" style="5"/>
  </cols>
  <sheetData>
    <row r="1" spans="1:9" x14ac:dyDescent="0.2">
      <c r="A1" s="1" t="s">
        <v>48</v>
      </c>
      <c r="B1" s="25" t="s">
        <v>87</v>
      </c>
      <c r="C1" s="25"/>
      <c r="D1" s="25"/>
      <c r="E1" s="25"/>
      <c r="F1" s="25"/>
      <c r="G1" s="25"/>
      <c r="H1" s="25"/>
      <c r="I1" s="25"/>
    </row>
    <row r="2" spans="1:9" x14ac:dyDescent="0.2">
      <c r="B2" s="25"/>
      <c r="C2" s="25"/>
      <c r="D2" s="25"/>
      <c r="E2" s="25"/>
      <c r="F2" s="25"/>
      <c r="G2" s="25"/>
      <c r="H2" s="25"/>
      <c r="I2" s="25"/>
    </row>
    <row r="3" spans="1:9" x14ac:dyDescent="0.2">
      <c r="B3" s="25"/>
      <c r="C3" s="25"/>
      <c r="D3" s="25"/>
      <c r="E3" s="25"/>
      <c r="F3" s="25"/>
      <c r="G3" s="25"/>
      <c r="H3" s="25"/>
      <c r="I3" s="25"/>
    </row>
    <row r="4" spans="1:9" x14ac:dyDescent="0.2">
      <c r="B4" s="25"/>
      <c r="C4" s="25"/>
      <c r="D4" s="25"/>
      <c r="E4" s="25"/>
      <c r="F4" s="25"/>
      <c r="G4" s="25"/>
      <c r="H4" s="25"/>
      <c r="I4" s="25"/>
    </row>
    <row r="5" spans="1:9" x14ac:dyDescent="0.2">
      <c r="B5" s="26"/>
      <c r="C5" s="26"/>
      <c r="D5" s="26"/>
      <c r="E5" s="26"/>
      <c r="F5" s="26"/>
      <c r="G5" s="26"/>
      <c r="H5" s="26"/>
      <c r="I5" s="26"/>
    </row>
    <row r="7" spans="1:9" x14ac:dyDescent="0.2">
      <c r="A7" s="1" t="s">
        <v>32</v>
      </c>
      <c r="B7" s="3"/>
    </row>
    <row r="9" spans="1:9" x14ac:dyDescent="0.2">
      <c r="B9" s="6" t="s">
        <v>88</v>
      </c>
      <c r="C9" s="6">
        <v>1</v>
      </c>
      <c r="D9" s="6">
        <v>2</v>
      </c>
      <c r="E9" s="6">
        <v>3</v>
      </c>
      <c r="F9" s="6" t="s">
        <v>46</v>
      </c>
    </row>
    <row r="10" spans="1:9" x14ac:dyDescent="0.2">
      <c r="B10" s="7" t="s">
        <v>43</v>
      </c>
      <c r="C10" s="7">
        <v>0.6</v>
      </c>
      <c r="D10" s="7">
        <v>0.75</v>
      </c>
      <c r="E10" s="7">
        <v>0.85</v>
      </c>
      <c r="F10" s="7">
        <v>100</v>
      </c>
    </row>
    <row r="11" spans="1:9" x14ac:dyDescent="0.2">
      <c r="B11" s="7" t="s">
        <v>44</v>
      </c>
      <c r="C11" s="7">
        <v>0.5</v>
      </c>
      <c r="D11" s="7">
        <v>0.95</v>
      </c>
      <c r="E11" s="7">
        <v>0.45</v>
      </c>
      <c r="F11" s="7">
        <v>80</v>
      </c>
    </row>
    <row r="12" spans="1:9" x14ac:dyDescent="0.2">
      <c r="B12" s="7" t="s">
        <v>45</v>
      </c>
      <c r="C12" s="7">
        <v>0.2</v>
      </c>
      <c r="D12" s="7">
        <v>0.2</v>
      </c>
      <c r="E12" s="7">
        <v>0.3</v>
      </c>
      <c r="F12" s="7">
        <v>25</v>
      </c>
    </row>
    <row r="14" spans="1:9" x14ac:dyDescent="0.2">
      <c r="B14" s="6" t="s">
        <v>28</v>
      </c>
      <c r="C14" s="6" t="s">
        <v>29</v>
      </c>
      <c r="D14" s="6" t="s">
        <v>30</v>
      </c>
      <c r="E14" s="6" t="s">
        <v>31</v>
      </c>
    </row>
    <row r="15" spans="1:9" x14ac:dyDescent="0.2">
      <c r="B15" s="7">
        <v>1</v>
      </c>
      <c r="C15" s="7">
        <v>15000</v>
      </c>
      <c r="D15" s="7">
        <v>9</v>
      </c>
      <c r="E15" s="7">
        <v>600000</v>
      </c>
    </row>
    <row r="16" spans="1:9" x14ac:dyDescent="0.2">
      <c r="B16" s="7">
        <v>2</v>
      </c>
      <c r="C16" s="7">
        <v>28000</v>
      </c>
      <c r="D16" s="7">
        <v>18</v>
      </c>
      <c r="E16" s="7"/>
    </row>
    <row r="17" spans="1:10" x14ac:dyDescent="0.2">
      <c r="B17" s="7">
        <v>3</v>
      </c>
      <c r="C17" s="7">
        <v>16000</v>
      </c>
      <c r="D17" s="7">
        <v>10</v>
      </c>
      <c r="E17" s="7"/>
    </row>
    <row r="19" spans="1:10" x14ac:dyDescent="0.2">
      <c r="A19" s="1" t="s">
        <v>33</v>
      </c>
      <c r="B19" s="12" t="s">
        <v>65</v>
      </c>
    </row>
    <row r="21" spans="1:10" ht="14.25" x14ac:dyDescent="0.25">
      <c r="B21" s="2" t="s">
        <v>66</v>
      </c>
      <c r="C21" s="2" t="s">
        <v>67</v>
      </c>
      <c r="D21" s="2" t="s">
        <v>39</v>
      </c>
    </row>
    <row r="22" spans="1:10" ht="15.75" x14ac:dyDescent="0.3">
      <c r="B22" s="7" t="s">
        <v>89</v>
      </c>
      <c r="C22" s="13">
        <v>3.5527136788005009E-15</v>
      </c>
      <c r="D22" s="7" t="s">
        <v>40</v>
      </c>
    </row>
    <row r="23" spans="1:10" ht="15.75" x14ac:dyDescent="0.3">
      <c r="B23" s="7" t="s">
        <v>90</v>
      </c>
      <c r="C23" s="13">
        <v>65.384615965899442</v>
      </c>
      <c r="D23" s="7" t="s">
        <v>40</v>
      </c>
    </row>
    <row r="24" spans="1:10" ht="15.75" x14ac:dyDescent="0.3">
      <c r="B24" s="7" t="s">
        <v>91</v>
      </c>
      <c r="C24" s="13">
        <v>39.743589114453236</v>
      </c>
      <c r="D24" s="7" t="s">
        <v>40</v>
      </c>
    </row>
    <row r="26" spans="1:10" x14ac:dyDescent="0.2">
      <c r="A26" s="1" t="s">
        <v>41</v>
      </c>
      <c r="B26" s="27" t="s">
        <v>92</v>
      </c>
      <c r="C26" s="26"/>
      <c r="D26" s="26"/>
      <c r="E26" s="26"/>
      <c r="F26" s="26"/>
      <c r="G26" s="26"/>
      <c r="H26" s="26"/>
      <c r="I26" s="26"/>
      <c r="J26" s="26"/>
    </row>
    <row r="27" spans="1:10" x14ac:dyDescent="0.2">
      <c r="A27" s="3"/>
      <c r="B27" s="26"/>
      <c r="C27" s="26"/>
      <c r="D27" s="26"/>
      <c r="E27" s="26"/>
      <c r="F27" s="26"/>
      <c r="G27" s="26"/>
      <c r="H27" s="26"/>
      <c r="I27" s="26"/>
      <c r="J27" s="26"/>
    </row>
    <row r="28" spans="1:10" x14ac:dyDescent="0.2">
      <c r="A28" s="3"/>
      <c r="B28" s="3"/>
    </row>
    <row r="29" spans="1:10" x14ac:dyDescent="0.2">
      <c r="B29" s="28" t="s">
        <v>94</v>
      </c>
      <c r="C29" s="29"/>
      <c r="D29" s="22">
        <f>(D15*C22+D16*C23+D17*C24+E15)/(C15*C22+C16*C23+C17*C24)</f>
        <v>0.24388149626922279</v>
      </c>
      <c r="E29" s="28" t="s">
        <v>93</v>
      </c>
      <c r="F29" s="28"/>
    </row>
    <row r="30" spans="1:10" x14ac:dyDescent="0.2">
      <c r="B30" s="17"/>
      <c r="C30" s="17"/>
    </row>
    <row r="31" spans="1:10" x14ac:dyDescent="0.2">
      <c r="A31" s="1" t="s">
        <v>69</v>
      </c>
      <c r="B31" s="3" t="s">
        <v>70</v>
      </c>
      <c r="C31" s="17"/>
    </row>
    <row r="32" spans="1:10" x14ac:dyDescent="0.2">
      <c r="B32" s="17"/>
      <c r="C32" s="17"/>
    </row>
    <row r="33" spans="1:9" x14ac:dyDescent="0.2">
      <c r="B33" s="2" t="s">
        <v>21</v>
      </c>
      <c r="C33" s="2" t="s">
        <v>42</v>
      </c>
      <c r="D33" s="2" t="s">
        <v>47</v>
      </c>
      <c r="E33" s="2" t="s">
        <v>24</v>
      </c>
    </row>
    <row r="34" spans="1:9" x14ac:dyDescent="0.2">
      <c r="B34" s="15" t="s">
        <v>57</v>
      </c>
      <c r="C34" s="23">
        <f>C22*C10+C23*D10+C24*E10</f>
        <v>82.820512721709832</v>
      </c>
      <c r="D34" s="15">
        <f>F10</f>
        <v>100</v>
      </c>
      <c r="E34" s="15" t="s">
        <v>25</v>
      </c>
    </row>
    <row r="35" spans="1:9" x14ac:dyDescent="0.2">
      <c r="B35" s="15" t="s">
        <v>61</v>
      </c>
      <c r="C35" s="23">
        <f>C11*C22+D11*C23+E11*C24</f>
        <v>80.000000269108426</v>
      </c>
      <c r="D35" s="15">
        <f>F11</f>
        <v>80</v>
      </c>
      <c r="E35" s="15" t="s">
        <v>25</v>
      </c>
    </row>
    <row r="36" spans="1:9" x14ac:dyDescent="0.2">
      <c r="B36" s="15" t="s">
        <v>62</v>
      </c>
      <c r="C36" s="23">
        <f>C12*C22+D12*C23+E12*C24</f>
        <v>24.999999927515859</v>
      </c>
      <c r="D36" s="15">
        <f>F12</f>
        <v>25</v>
      </c>
      <c r="E36" s="15" t="s">
        <v>25</v>
      </c>
    </row>
    <row r="38" spans="1:9" x14ac:dyDescent="0.2">
      <c r="A38" s="1" t="s">
        <v>75</v>
      </c>
      <c r="B38" s="3" t="s">
        <v>76</v>
      </c>
    </row>
    <row r="40" spans="1:9" x14ac:dyDescent="0.2">
      <c r="B40" s="3" t="s">
        <v>77</v>
      </c>
    </row>
    <row r="41" spans="1:9" x14ac:dyDescent="0.2">
      <c r="B41" s="3" t="s">
        <v>78</v>
      </c>
    </row>
    <row r="45" spans="1:9" x14ac:dyDescent="0.2">
      <c r="I45" s="3" t="s">
        <v>80</v>
      </c>
    </row>
    <row r="47" spans="1:9" x14ac:dyDescent="0.2">
      <c r="I47" s="3" t="s">
        <v>96</v>
      </c>
    </row>
    <row r="48" spans="1:9" x14ac:dyDescent="0.2">
      <c r="B48" s="17"/>
      <c r="C48" s="18"/>
      <c r="D48" s="18"/>
      <c r="E48" s="14"/>
    </row>
    <row r="49" spans="1:12" x14ac:dyDescent="0.2">
      <c r="A49" s="17"/>
      <c r="B49" s="9"/>
      <c r="C49" s="9"/>
      <c r="D49" s="9"/>
      <c r="E49" s="9"/>
      <c r="F49" s="9"/>
      <c r="L49" s="3"/>
    </row>
    <row r="50" spans="1:12" x14ac:dyDescent="0.2">
      <c r="A50" s="18"/>
      <c r="B50" s="14"/>
      <c r="C50" s="14"/>
      <c r="D50" s="14"/>
      <c r="E50" s="14"/>
      <c r="F50" s="14"/>
      <c r="I50" s="3" t="s">
        <v>81</v>
      </c>
    </row>
    <row r="51" spans="1:12" x14ac:dyDescent="0.2">
      <c r="A51" s="17"/>
      <c r="B51" s="9"/>
      <c r="C51" s="9"/>
      <c r="D51" s="9"/>
      <c r="E51" s="9"/>
      <c r="F51" s="9"/>
    </row>
    <row r="52" spans="1:12" x14ac:dyDescent="0.2">
      <c r="A52" s="18"/>
      <c r="B52" s="14"/>
      <c r="C52" s="14"/>
      <c r="D52" s="14"/>
      <c r="E52" s="14"/>
      <c r="F52" s="14"/>
    </row>
    <row r="53" spans="1:12" x14ac:dyDescent="0.2">
      <c r="B53" s="3"/>
    </row>
    <row r="54" spans="1:12" x14ac:dyDescent="0.2">
      <c r="B54" s="3"/>
      <c r="I54" s="3" t="s">
        <v>82</v>
      </c>
    </row>
    <row r="62" spans="1:12" x14ac:dyDescent="0.2">
      <c r="B62" s="3" t="s">
        <v>79</v>
      </c>
    </row>
    <row r="64" spans="1:12" x14ac:dyDescent="0.2">
      <c r="A64" s="1" t="s">
        <v>83</v>
      </c>
      <c r="B64" s="3" t="s">
        <v>84</v>
      </c>
    </row>
    <row r="66" spans="2:2" ht="15.75" x14ac:dyDescent="0.25">
      <c r="B66" s="19" t="s">
        <v>97</v>
      </c>
    </row>
  </sheetData>
  <mergeCells count="4">
    <mergeCell ref="B1:I5"/>
    <mergeCell ref="B26:J27"/>
    <mergeCell ref="B29:C29"/>
    <mergeCell ref="E29:F29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/>
  </sheetViews>
  <sheetFormatPr defaultRowHeight="12.75" x14ac:dyDescent="0.2"/>
  <cols>
    <col min="1" max="1" width="9.42578125" style="5" bestFit="1" customWidth="1"/>
    <col min="2" max="2" width="17" style="5" customWidth="1"/>
    <col min="3" max="3" width="9" style="5" bestFit="1" customWidth="1"/>
    <col min="4" max="4" width="18.28515625" style="5" bestFit="1" customWidth="1"/>
    <col min="5" max="5" width="9.140625" style="5"/>
    <col min="6" max="6" width="14.5703125" style="5" customWidth="1"/>
    <col min="7" max="7" width="7.85546875" style="5" bestFit="1" customWidth="1"/>
    <col min="8" max="8" width="14.28515625" style="5" customWidth="1"/>
    <col min="9" max="9" width="9.140625" style="5"/>
    <col min="10" max="10" width="17.42578125" style="5" bestFit="1" customWidth="1"/>
    <col min="11" max="11" width="9" style="5" bestFit="1" customWidth="1"/>
    <col min="12" max="12" width="18.28515625" style="5" bestFit="1" customWidth="1"/>
    <col min="13" max="16384" width="9.140625" style="5"/>
  </cols>
  <sheetData>
    <row r="1" spans="1:10" ht="12.75" customHeight="1" x14ac:dyDescent="0.2">
      <c r="A1" s="1" t="s">
        <v>48</v>
      </c>
      <c r="B1" s="30" t="s">
        <v>98</v>
      </c>
      <c r="C1" s="30"/>
      <c r="D1" s="30"/>
      <c r="E1" s="30"/>
      <c r="F1" s="30"/>
      <c r="G1" s="30"/>
      <c r="H1" s="30"/>
      <c r="I1" s="4"/>
      <c r="J1" s="4"/>
    </row>
    <row r="2" spans="1:10" x14ac:dyDescent="0.2">
      <c r="B2" s="30"/>
      <c r="C2" s="30"/>
      <c r="D2" s="30"/>
      <c r="E2" s="30"/>
      <c r="F2" s="30"/>
      <c r="G2" s="30"/>
      <c r="H2" s="30"/>
      <c r="I2" s="4"/>
      <c r="J2" s="4"/>
    </row>
    <row r="3" spans="1:10" ht="18" customHeight="1" x14ac:dyDescent="0.2">
      <c r="B3" s="30"/>
      <c r="C3" s="30"/>
      <c r="D3" s="30"/>
      <c r="E3" s="30"/>
      <c r="F3" s="30"/>
      <c r="G3" s="30"/>
      <c r="H3" s="30"/>
      <c r="I3" s="4"/>
      <c r="J3" s="4"/>
    </row>
    <row r="4" spans="1:10" x14ac:dyDescent="0.2">
      <c r="B4" s="4"/>
      <c r="C4" s="4"/>
      <c r="D4" s="4"/>
      <c r="E4" s="4"/>
      <c r="F4" s="4"/>
      <c r="G4" s="4"/>
      <c r="H4" s="4"/>
      <c r="I4" s="4"/>
      <c r="J4" s="4"/>
    </row>
    <row r="6" spans="1:10" x14ac:dyDescent="0.2">
      <c r="A6" s="1" t="s">
        <v>99</v>
      </c>
    </row>
    <row r="7" spans="1:10" x14ac:dyDescent="0.2">
      <c r="B7" s="8" t="s">
        <v>100</v>
      </c>
      <c r="C7" s="8">
        <f>6*C8+5*C9-2*C8^2-5*C9^2</f>
        <v>5.5681820825632675</v>
      </c>
    </row>
    <row r="8" spans="1:10" ht="15.75" x14ac:dyDescent="0.3">
      <c r="B8" s="8" t="s">
        <v>89</v>
      </c>
      <c r="C8" s="8">
        <v>1.4090527145805805</v>
      </c>
    </row>
    <row r="9" spans="1:10" ht="15.75" x14ac:dyDescent="0.3">
      <c r="B9" s="8" t="s">
        <v>101</v>
      </c>
      <c r="C9" s="8">
        <v>0.31818960426509779</v>
      </c>
    </row>
    <row r="11" spans="1:10" x14ac:dyDescent="0.2">
      <c r="B11" s="6" t="s">
        <v>102</v>
      </c>
      <c r="C11" s="6" t="s">
        <v>60</v>
      </c>
      <c r="D11" s="6" t="s">
        <v>103</v>
      </c>
    </row>
    <row r="12" spans="1:10" x14ac:dyDescent="0.2">
      <c r="B12" s="7">
        <f>C8+5*C9</f>
        <v>3.0000007359060694</v>
      </c>
      <c r="C12" s="7" t="s">
        <v>25</v>
      </c>
      <c r="D12" s="7">
        <v>3</v>
      </c>
    </row>
    <row r="13" spans="1:10" x14ac:dyDescent="0.2">
      <c r="B13" s="7">
        <f>C8</f>
        <v>1.4090527145805805</v>
      </c>
      <c r="C13" s="7" t="s">
        <v>26</v>
      </c>
      <c r="D13" s="7">
        <v>0</v>
      </c>
    </row>
    <row r="14" spans="1:10" x14ac:dyDescent="0.2">
      <c r="B14" s="7">
        <f>C9</f>
        <v>0.31818960426509779</v>
      </c>
      <c r="C14" s="7" t="s">
        <v>26</v>
      </c>
      <c r="D14" s="7">
        <v>0</v>
      </c>
    </row>
    <row r="16" spans="1:10" x14ac:dyDescent="0.2">
      <c r="A16" s="24" t="s">
        <v>104</v>
      </c>
    </row>
    <row r="17" spans="2:12" ht="14.25" x14ac:dyDescent="0.25">
      <c r="B17" s="6" t="s">
        <v>105</v>
      </c>
      <c r="C17" s="6" t="s">
        <v>106</v>
      </c>
      <c r="D17" s="6" t="s">
        <v>107</v>
      </c>
      <c r="F17" s="6" t="s">
        <v>108</v>
      </c>
      <c r="G17" s="6" t="s">
        <v>109</v>
      </c>
      <c r="H17" s="6" t="s">
        <v>110</v>
      </c>
      <c r="J17" s="7" t="s">
        <v>100</v>
      </c>
      <c r="K17" s="7">
        <f>6*K18+5*K19-2*K18^2-5*K19^2</f>
        <v>5.5681818181818183</v>
      </c>
    </row>
    <row r="18" spans="2:12" ht="15.75" x14ac:dyDescent="0.3">
      <c r="B18" s="7">
        <v>0</v>
      </c>
      <c r="C18" s="7">
        <v>0.58766099861032162</v>
      </c>
      <c r="D18" s="7">
        <f>B18*C18</f>
        <v>0</v>
      </c>
      <c r="F18" s="7">
        <v>0</v>
      </c>
      <c r="G18" s="7">
        <v>0.75463947834609835</v>
      </c>
      <c r="H18" s="7">
        <f>F18*G18</f>
        <v>0</v>
      </c>
      <c r="J18" s="7" t="s">
        <v>89</v>
      </c>
      <c r="K18" s="8">
        <f>SUM(D18:D28)</f>
        <v>1.4090908986017676</v>
      </c>
    </row>
    <row r="19" spans="2:12" ht="15.75" x14ac:dyDescent="0.3">
      <c r="B19" s="7">
        <v>1</v>
      </c>
      <c r="C19" s="7">
        <v>8.8075755508448955E-2</v>
      </c>
      <c r="D19" s="7">
        <f t="shared" ref="D19:D28" si="0">B19*C19</f>
        <v>8.8075755508448955E-2</v>
      </c>
      <c r="F19" s="7">
        <v>1</v>
      </c>
      <c r="G19" s="7">
        <v>8.5415217718513362E-2</v>
      </c>
      <c r="H19" s="7">
        <f t="shared" ref="H19:H28" si="1">F19*G19</f>
        <v>8.5415217718513362E-2</v>
      </c>
      <c r="J19" s="7" t="s">
        <v>101</v>
      </c>
      <c r="K19" s="8">
        <f>SUM(H18:H28)</f>
        <v>0.31818182027964675</v>
      </c>
    </row>
    <row r="20" spans="2:12" x14ac:dyDescent="0.2">
      <c r="B20" s="7">
        <v>2</v>
      </c>
      <c r="C20" s="7">
        <v>7.7666603813687771E-2</v>
      </c>
      <c r="D20" s="7">
        <f t="shared" si="0"/>
        <v>0.15533320762737554</v>
      </c>
      <c r="F20" s="7">
        <v>2</v>
      </c>
      <c r="G20" s="7">
        <v>7.117995395746074E-2</v>
      </c>
      <c r="H20" s="7">
        <f t="shared" si="1"/>
        <v>0.14235990791492148</v>
      </c>
    </row>
    <row r="21" spans="2:12" x14ac:dyDescent="0.2">
      <c r="B21" s="7">
        <v>3</v>
      </c>
      <c r="C21" s="7">
        <v>6.7257401145020379E-2</v>
      </c>
      <c r="D21" s="7">
        <f t="shared" si="0"/>
        <v>0.20177220343506114</v>
      </c>
      <c r="F21" s="7">
        <v>3</v>
      </c>
      <c r="G21" s="7">
        <v>5.6944535569533848E-2</v>
      </c>
      <c r="H21" s="7">
        <f t="shared" si="1"/>
        <v>0.17083360670860154</v>
      </c>
      <c r="J21" s="6" t="s">
        <v>102</v>
      </c>
      <c r="K21" s="6" t="s">
        <v>60</v>
      </c>
      <c r="L21" s="6" t="s">
        <v>103</v>
      </c>
    </row>
    <row r="22" spans="2:12" x14ac:dyDescent="0.2">
      <c r="B22" s="7">
        <v>4</v>
      </c>
      <c r="C22" s="7">
        <v>5.6848135498931883E-2</v>
      </c>
      <c r="D22" s="7">
        <f t="shared" si="0"/>
        <v>0.22739254199572753</v>
      </c>
      <c r="F22" s="7">
        <v>4</v>
      </c>
      <c r="G22" s="7">
        <v>4.2709020458195836E-2</v>
      </c>
      <c r="H22" s="7">
        <f t="shared" si="1"/>
        <v>0.17083608183278334</v>
      </c>
      <c r="J22" s="7">
        <f>K18+5*K19</f>
        <v>3.0000000000000013</v>
      </c>
      <c r="K22" s="7" t="s">
        <v>25</v>
      </c>
      <c r="L22" s="7">
        <v>3</v>
      </c>
    </row>
    <row r="23" spans="2:12" x14ac:dyDescent="0.2">
      <c r="B23" s="7">
        <v>5</v>
      </c>
      <c r="C23" s="7">
        <v>4.6438818469766621E-2</v>
      </c>
      <c r="D23" s="7">
        <f t="shared" si="0"/>
        <v>0.23219409234883309</v>
      </c>
      <c r="F23" s="7">
        <v>5</v>
      </c>
      <c r="G23" s="7">
        <v>2.8473331559544599E-2</v>
      </c>
      <c r="H23" s="7">
        <f t="shared" si="1"/>
        <v>0.14236665779772301</v>
      </c>
      <c r="J23" s="7">
        <f>K18</f>
        <v>1.4090908986017676</v>
      </c>
      <c r="K23" s="7" t="s">
        <v>26</v>
      </c>
      <c r="L23" s="7">
        <v>0</v>
      </c>
    </row>
    <row r="24" spans="2:12" x14ac:dyDescent="0.2">
      <c r="B24" s="7">
        <v>6</v>
      </c>
      <c r="C24" s="7">
        <v>3.6029444915988695E-2</v>
      </c>
      <c r="D24" s="7">
        <f t="shared" si="0"/>
        <v>0.21617666949593217</v>
      </c>
      <c r="F24" s="7">
        <v>6</v>
      </c>
      <c r="G24" s="7">
        <v>1.4237449214070859E-2</v>
      </c>
      <c r="H24" s="7">
        <f t="shared" si="1"/>
        <v>8.5424695284425159E-2</v>
      </c>
      <c r="J24" s="7">
        <f>K19</f>
        <v>0.31818182027964675</v>
      </c>
      <c r="K24" s="7" t="s">
        <v>26</v>
      </c>
      <c r="L24" s="7">
        <v>0</v>
      </c>
    </row>
    <row r="25" spans="2:12" x14ac:dyDescent="0.2">
      <c r="B25" s="7">
        <v>7</v>
      </c>
      <c r="C25" s="7">
        <v>2.5620001916228024E-2</v>
      </c>
      <c r="D25" s="7">
        <f t="shared" si="0"/>
        <v>0.17934001341359618</v>
      </c>
      <c r="F25" s="7">
        <v>7</v>
      </c>
      <c r="G25" s="7">
        <v>1.4893825494369443E-6</v>
      </c>
      <c r="H25" s="7">
        <f t="shared" si="1"/>
        <v>1.042567784605861E-5</v>
      </c>
      <c r="J25" s="7">
        <f>SUM(C18:C28)</f>
        <v>1</v>
      </c>
      <c r="K25" s="7" t="s">
        <v>27</v>
      </c>
      <c r="L25" s="7">
        <v>1</v>
      </c>
    </row>
    <row r="26" spans="2:12" x14ac:dyDescent="0.2">
      <c r="B26" s="7">
        <v>8</v>
      </c>
      <c r="C26" s="7">
        <v>1.5210512626523488E-2</v>
      </c>
      <c r="D26" s="7">
        <f t="shared" si="0"/>
        <v>0.12168410101218791</v>
      </c>
      <c r="F26" s="7">
        <v>8</v>
      </c>
      <c r="G26" s="7">
        <v>-1.4234547935020226E-2</v>
      </c>
      <c r="H26" s="7">
        <f t="shared" si="1"/>
        <v>-0.11387638348016181</v>
      </c>
      <c r="J26" s="7">
        <f>SUM(G18:G28)</f>
        <v>1</v>
      </c>
      <c r="K26" s="7" t="s">
        <v>27</v>
      </c>
      <c r="L26" s="7">
        <v>1</v>
      </c>
    </row>
    <row r="27" spans="2:12" x14ac:dyDescent="0.2">
      <c r="B27" s="7">
        <v>9</v>
      </c>
      <c r="C27" s="7">
        <v>4.8009611862211117E-3</v>
      </c>
      <c r="D27" s="7">
        <f t="shared" si="0"/>
        <v>4.3208650675990008E-2</v>
      </c>
      <c r="F27" s="7">
        <v>9</v>
      </c>
      <c r="G27" s="7">
        <v>-2.8470893534464265E-2</v>
      </c>
      <c r="H27" s="7">
        <f t="shared" si="1"/>
        <v>-0.2562380418101784</v>
      </c>
    </row>
    <row r="28" spans="2:12" x14ac:dyDescent="0.2">
      <c r="B28" s="7">
        <v>10</v>
      </c>
      <c r="C28" s="7">
        <v>-5.6086336911385084E-3</v>
      </c>
      <c r="D28" s="7">
        <f t="shared" si="0"/>
        <v>-5.6086336911385086E-2</v>
      </c>
      <c r="F28" s="7">
        <v>10</v>
      </c>
      <c r="G28" s="7">
        <v>-1.0895034736482708E-2</v>
      </c>
      <c r="H28" s="7">
        <f t="shared" si="1"/>
        <v>-0.10895034736482707</v>
      </c>
    </row>
  </sheetData>
  <mergeCells count="1">
    <mergeCell ref="B1:H3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12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/>
  </sheetViews>
  <sheetFormatPr defaultRowHeight="12.75" x14ac:dyDescent="0.2"/>
  <cols>
    <col min="1" max="1" width="9.140625" style="5"/>
    <col min="2" max="2" width="21.7109375" style="5" customWidth="1"/>
    <col min="3" max="3" width="21.140625" style="5" customWidth="1"/>
    <col min="4" max="4" width="11.28515625" style="5" customWidth="1"/>
    <col min="5" max="5" width="12.42578125" style="5" bestFit="1" customWidth="1"/>
    <col min="6" max="6" width="8.85546875" style="5" customWidth="1"/>
    <col min="7" max="7" width="7" style="5" bestFit="1" customWidth="1"/>
    <col min="8" max="8" width="10" style="5" customWidth="1"/>
    <col min="9" max="9" width="9.85546875" style="5" customWidth="1"/>
    <col min="10" max="10" width="8.42578125" style="5" customWidth="1"/>
    <col min="11" max="11" width="6.140625" style="5" bestFit="1" customWidth="1"/>
    <col min="12" max="12" width="6.7109375" style="5" customWidth="1"/>
    <col min="13" max="16384" width="9.140625" style="5"/>
  </cols>
  <sheetData>
    <row r="1" spans="1:10" x14ac:dyDescent="0.2">
      <c r="A1" s="1" t="s">
        <v>48</v>
      </c>
      <c r="B1" s="25" t="s">
        <v>49</v>
      </c>
      <c r="C1" s="25"/>
      <c r="D1" s="25"/>
      <c r="E1" s="25"/>
      <c r="F1" s="25"/>
      <c r="G1" s="25"/>
      <c r="H1" s="25"/>
      <c r="I1" s="25"/>
      <c r="J1" s="25"/>
    </row>
    <row r="2" spans="1:10" x14ac:dyDescent="0.2"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"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"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">
      <c r="A5" s="1" t="s">
        <v>32</v>
      </c>
      <c r="B5" s="3"/>
    </row>
    <row r="6" spans="1:10" x14ac:dyDescent="0.2">
      <c r="A6" s="3"/>
      <c r="B6" s="3"/>
    </row>
    <row r="7" spans="1:10" x14ac:dyDescent="0.2">
      <c r="B7" s="6" t="s">
        <v>10</v>
      </c>
      <c r="C7" s="6" t="s">
        <v>34</v>
      </c>
      <c r="D7" s="6" t="s">
        <v>35</v>
      </c>
      <c r="E7" s="6" t="s">
        <v>36</v>
      </c>
      <c r="F7" s="6" t="s">
        <v>37</v>
      </c>
      <c r="G7" s="6" t="s">
        <v>38</v>
      </c>
      <c r="H7" s="6" t="s">
        <v>22</v>
      </c>
      <c r="I7" s="6" t="s">
        <v>23</v>
      </c>
    </row>
    <row r="8" spans="1:10" x14ac:dyDescent="0.2">
      <c r="B8" s="6" t="s">
        <v>0</v>
      </c>
      <c r="C8" s="7">
        <v>0.6</v>
      </c>
      <c r="D8" s="7"/>
      <c r="E8" s="7">
        <v>0.15</v>
      </c>
      <c r="F8" s="7">
        <v>0.2</v>
      </c>
      <c r="G8" s="7"/>
      <c r="H8" s="7">
        <v>-61.3</v>
      </c>
      <c r="I8" s="7">
        <v>14130</v>
      </c>
    </row>
    <row r="9" spans="1:10" x14ac:dyDescent="0.2">
      <c r="B9" s="6" t="s">
        <v>1</v>
      </c>
      <c r="C9" s="7">
        <v>0.33</v>
      </c>
      <c r="D9" s="7">
        <v>0.12</v>
      </c>
      <c r="E9" s="7"/>
      <c r="F9" s="7">
        <v>1</v>
      </c>
      <c r="G9" s="7">
        <v>0.9</v>
      </c>
      <c r="H9" s="7">
        <v>-51.5</v>
      </c>
      <c r="I9" s="7">
        <v>21150</v>
      </c>
    </row>
    <row r="10" spans="1:10" x14ac:dyDescent="0.2">
      <c r="B10" s="6" t="s">
        <v>2</v>
      </c>
      <c r="C10" s="7"/>
      <c r="D10" s="7">
        <v>0.65</v>
      </c>
      <c r="E10" s="7">
        <v>0.33</v>
      </c>
      <c r="F10" s="7">
        <v>0.1</v>
      </c>
      <c r="G10" s="7">
        <v>0.49</v>
      </c>
      <c r="H10" s="7">
        <v>-38</v>
      </c>
      <c r="I10" s="7">
        <v>19140</v>
      </c>
    </row>
    <row r="11" spans="1:10" x14ac:dyDescent="0.2">
      <c r="B11" s="6" t="s">
        <v>3</v>
      </c>
      <c r="C11" s="7">
        <v>0.23</v>
      </c>
      <c r="D11" s="7"/>
      <c r="E11" s="7"/>
      <c r="F11" s="7"/>
      <c r="G11" s="7">
        <v>1</v>
      </c>
      <c r="H11" s="7">
        <v>-45.3</v>
      </c>
      <c r="I11" s="7">
        <v>13421</v>
      </c>
    </row>
    <row r="12" spans="1:10" x14ac:dyDescent="0.2">
      <c r="B12" s="6" t="s">
        <v>4</v>
      </c>
      <c r="C12" s="7"/>
      <c r="D12" s="7">
        <v>0.34</v>
      </c>
      <c r="E12" s="7">
        <v>0.46</v>
      </c>
      <c r="F12" s="7">
        <v>0.23</v>
      </c>
      <c r="G12" s="7"/>
      <c r="H12" s="7">
        <v>-43.4</v>
      </c>
      <c r="I12" s="7">
        <v>21000</v>
      </c>
    </row>
    <row r="13" spans="1:10" x14ac:dyDescent="0.2">
      <c r="B13" s="6" t="s">
        <v>5</v>
      </c>
      <c r="C13" s="7">
        <v>0.11</v>
      </c>
      <c r="D13" s="7">
        <v>1.1000000000000001</v>
      </c>
      <c r="E13" s="7">
        <v>0.34</v>
      </c>
      <c r="F13" s="7">
        <v>0.97</v>
      </c>
      <c r="G13" s="7">
        <v>0.54</v>
      </c>
      <c r="H13" s="7">
        <v>-60.3</v>
      </c>
      <c r="I13" s="7">
        <v>15161</v>
      </c>
    </row>
    <row r="14" spans="1:10" x14ac:dyDescent="0.2">
      <c r="B14" s="6" t="s">
        <v>6</v>
      </c>
      <c r="C14" s="7">
        <v>0.04</v>
      </c>
      <c r="D14" s="7">
        <v>0.56000000000000005</v>
      </c>
      <c r="E14" s="7">
        <v>0.54</v>
      </c>
      <c r="F14" s="7"/>
      <c r="G14" s="7"/>
      <c r="H14" s="7">
        <v>-54.12</v>
      </c>
      <c r="I14" s="7">
        <v>25756</v>
      </c>
    </row>
    <row r="15" spans="1:10" x14ac:dyDescent="0.2">
      <c r="B15" s="6" t="s">
        <v>7</v>
      </c>
      <c r="C15" s="7">
        <v>2.3E-2</v>
      </c>
      <c r="D15" s="7"/>
      <c r="E15" s="7">
        <v>0.25</v>
      </c>
      <c r="F15" s="7">
        <v>0.54300000000000004</v>
      </c>
      <c r="G15" s="7"/>
      <c r="H15" s="7">
        <v>-21.9</v>
      </c>
      <c r="I15" s="7">
        <v>14234</v>
      </c>
    </row>
    <row r="16" spans="1:10" x14ac:dyDescent="0.2">
      <c r="B16" s="6" t="s">
        <v>8</v>
      </c>
      <c r="C16" s="7">
        <v>0.65</v>
      </c>
      <c r="D16" s="7"/>
      <c r="E16" s="7">
        <v>0.66600000000000004</v>
      </c>
      <c r="F16" s="7"/>
      <c r="G16" s="7">
        <v>0.2</v>
      </c>
      <c r="H16" s="7">
        <v>-39.4</v>
      </c>
      <c r="I16" s="7">
        <v>24365</v>
      </c>
    </row>
    <row r="17" spans="1:11" x14ac:dyDescent="0.2">
      <c r="B17" s="6" t="s">
        <v>9</v>
      </c>
      <c r="C17" s="7">
        <v>8.0000000000000002E-3</v>
      </c>
      <c r="D17" s="7">
        <v>0.54</v>
      </c>
      <c r="E17" s="7">
        <v>0.33300000000000002</v>
      </c>
      <c r="F17" s="7">
        <v>0.05</v>
      </c>
      <c r="G17" s="7">
        <v>0.31</v>
      </c>
      <c r="H17" s="7">
        <v>-43.1</v>
      </c>
      <c r="I17" s="7">
        <v>18764</v>
      </c>
    </row>
    <row r="18" spans="1:11" x14ac:dyDescent="0.2">
      <c r="B18" s="6" t="s">
        <v>50</v>
      </c>
      <c r="C18" s="7">
        <v>254</v>
      </c>
      <c r="D18" s="7">
        <v>80</v>
      </c>
      <c r="E18" s="7">
        <v>98</v>
      </c>
      <c r="F18" s="7">
        <v>125</v>
      </c>
      <c r="G18" s="7">
        <v>144</v>
      </c>
      <c r="H18" s="7"/>
      <c r="I18" s="8"/>
      <c r="J18" s="9"/>
      <c r="K18" s="9"/>
    </row>
    <row r="19" spans="1:11" x14ac:dyDescent="0.2">
      <c r="B19" s="3"/>
    </row>
    <row r="20" spans="1:11" x14ac:dyDescent="0.2">
      <c r="B20" s="32" t="s">
        <v>51</v>
      </c>
      <c r="C20" s="31" t="s">
        <v>53</v>
      </c>
      <c r="D20" s="31"/>
      <c r="E20" s="31"/>
      <c r="F20" s="31"/>
      <c r="G20" s="31"/>
      <c r="H20" s="31"/>
      <c r="I20" s="31"/>
    </row>
    <row r="21" spans="1:11" x14ac:dyDescent="0.2">
      <c r="B21" s="33"/>
      <c r="C21" s="31" t="s">
        <v>52</v>
      </c>
      <c r="D21" s="31"/>
      <c r="E21" s="31"/>
      <c r="F21" s="31"/>
      <c r="G21" s="31"/>
      <c r="H21" s="31"/>
      <c r="I21" s="31"/>
    </row>
    <row r="22" spans="1:11" x14ac:dyDescent="0.2">
      <c r="B22" s="33"/>
      <c r="C22" s="31" t="s">
        <v>54</v>
      </c>
      <c r="D22" s="31"/>
      <c r="E22" s="31"/>
      <c r="F22" s="31"/>
      <c r="G22" s="31"/>
      <c r="H22" s="31"/>
      <c r="I22" s="31"/>
    </row>
    <row r="23" spans="1:11" x14ac:dyDescent="0.2">
      <c r="B23" s="33"/>
      <c r="C23" s="31" t="s">
        <v>55</v>
      </c>
      <c r="D23" s="31"/>
      <c r="E23" s="31"/>
      <c r="F23" s="31"/>
      <c r="G23" s="31"/>
      <c r="H23" s="31"/>
      <c r="I23" s="31"/>
    </row>
    <row r="24" spans="1:11" x14ac:dyDescent="0.2">
      <c r="B24" s="10"/>
      <c r="C24" s="11"/>
      <c r="D24" s="11"/>
      <c r="E24" s="11"/>
      <c r="F24" s="11"/>
      <c r="G24" s="11"/>
      <c r="H24" s="11"/>
      <c r="I24" s="11"/>
    </row>
    <row r="25" spans="1:11" x14ac:dyDescent="0.2">
      <c r="A25" s="1" t="s">
        <v>33</v>
      </c>
      <c r="B25" s="12" t="s">
        <v>65</v>
      </c>
      <c r="C25" s="11"/>
      <c r="D25" s="11"/>
      <c r="E25" s="11"/>
      <c r="F25" s="11"/>
      <c r="G25" s="11"/>
      <c r="H25" s="11"/>
      <c r="I25" s="11"/>
    </row>
    <row r="26" spans="1:11" x14ac:dyDescent="0.2">
      <c r="B26" s="10"/>
      <c r="C26" s="11"/>
      <c r="D26" s="11"/>
      <c r="E26" s="11"/>
      <c r="F26" s="11"/>
      <c r="G26" s="11"/>
      <c r="H26" s="11"/>
      <c r="I26" s="11"/>
    </row>
    <row r="27" spans="1:11" ht="14.25" x14ac:dyDescent="0.25">
      <c r="B27" s="2" t="s">
        <v>66</v>
      </c>
      <c r="C27" s="2" t="s">
        <v>67</v>
      </c>
      <c r="D27" s="2" t="s">
        <v>39</v>
      </c>
      <c r="E27" s="11"/>
      <c r="F27" s="11"/>
      <c r="G27" s="11"/>
      <c r="H27" s="11"/>
      <c r="I27" s="11"/>
    </row>
    <row r="28" spans="1:11" ht="14.25" x14ac:dyDescent="0.25">
      <c r="B28" s="6" t="s">
        <v>11</v>
      </c>
      <c r="C28" s="13">
        <v>56.365724347344361</v>
      </c>
      <c r="D28" s="7" t="s">
        <v>40</v>
      </c>
      <c r="E28" s="11"/>
      <c r="F28" s="11"/>
      <c r="G28" s="11"/>
      <c r="H28" s="11"/>
      <c r="I28" s="11"/>
    </row>
    <row r="29" spans="1:11" ht="14.25" x14ac:dyDescent="0.25">
      <c r="B29" s="6" t="s">
        <v>12</v>
      </c>
      <c r="C29" s="13">
        <v>59.999999999994415</v>
      </c>
      <c r="D29" s="7" t="s">
        <v>40</v>
      </c>
      <c r="E29" s="11"/>
      <c r="F29" s="11"/>
      <c r="G29" s="11"/>
      <c r="H29" s="11"/>
      <c r="I29" s="11"/>
    </row>
    <row r="30" spans="1:11" ht="14.25" x14ac:dyDescent="0.25">
      <c r="B30" s="6" t="s">
        <v>13</v>
      </c>
      <c r="C30" s="13">
        <v>45.157024580094969</v>
      </c>
      <c r="D30" s="7" t="s">
        <v>40</v>
      </c>
      <c r="E30" s="11"/>
      <c r="F30" s="11"/>
      <c r="G30" s="11"/>
      <c r="H30" s="11"/>
      <c r="I30" s="11"/>
    </row>
    <row r="31" spans="1:11" ht="14.25" x14ac:dyDescent="0.25">
      <c r="B31" s="6" t="s">
        <v>14</v>
      </c>
      <c r="C31" s="13">
        <v>58.099726901741832</v>
      </c>
      <c r="D31" s="7" t="s">
        <v>40</v>
      </c>
      <c r="E31" s="11"/>
      <c r="F31" s="11"/>
      <c r="G31" s="11"/>
      <c r="H31" s="11"/>
      <c r="I31" s="11"/>
    </row>
    <row r="32" spans="1:11" ht="14.25" x14ac:dyDescent="0.25">
      <c r="B32" s="6" t="s">
        <v>15</v>
      </c>
      <c r="C32" s="13">
        <v>37.027083361111941</v>
      </c>
      <c r="D32" s="7" t="s">
        <v>40</v>
      </c>
      <c r="E32" s="11"/>
      <c r="F32" s="11"/>
      <c r="G32" s="11"/>
      <c r="H32" s="11"/>
      <c r="I32" s="11"/>
    </row>
    <row r="33" spans="1:9" ht="14.25" x14ac:dyDescent="0.25">
      <c r="B33" s="6" t="s">
        <v>16</v>
      </c>
      <c r="C33" s="13">
        <v>0</v>
      </c>
      <c r="D33" s="7" t="s">
        <v>40</v>
      </c>
      <c r="E33" s="11"/>
      <c r="F33" s="11"/>
      <c r="G33" s="11"/>
      <c r="H33" s="11"/>
      <c r="I33" s="11"/>
    </row>
    <row r="34" spans="1:9" ht="14.25" x14ac:dyDescent="0.25">
      <c r="B34" s="6" t="s">
        <v>17</v>
      </c>
      <c r="C34" s="13">
        <v>39.541354272329976</v>
      </c>
      <c r="D34" s="7" t="s">
        <v>40</v>
      </c>
      <c r="E34" s="11"/>
      <c r="F34" s="11"/>
      <c r="G34" s="11"/>
      <c r="H34" s="11"/>
      <c r="I34" s="11"/>
    </row>
    <row r="35" spans="1:9" ht="14.25" x14ac:dyDescent="0.25">
      <c r="B35" s="6" t="s">
        <v>18</v>
      </c>
      <c r="C35" s="13">
        <v>59.99999999999951</v>
      </c>
      <c r="D35" s="7" t="s">
        <v>40</v>
      </c>
      <c r="E35" s="11"/>
      <c r="F35" s="11"/>
      <c r="G35" s="11"/>
      <c r="H35" s="11"/>
      <c r="I35" s="11"/>
    </row>
    <row r="36" spans="1:9" ht="14.25" x14ac:dyDescent="0.25">
      <c r="B36" s="6" t="s">
        <v>19</v>
      </c>
      <c r="C36" s="13">
        <v>23.849750926356311</v>
      </c>
      <c r="D36" s="7" t="s">
        <v>40</v>
      </c>
      <c r="E36" s="11"/>
      <c r="F36" s="11"/>
      <c r="G36" s="11"/>
      <c r="H36" s="11"/>
      <c r="I36" s="11"/>
    </row>
    <row r="37" spans="1:9" ht="14.25" x14ac:dyDescent="0.25">
      <c r="B37" s="6" t="s">
        <v>20</v>
      </c>
      <c r="C37" s="13">
        <v>16.139938835947259</v>
      </c>
      <c r="D37" s="7" t="s">
        <v>40</v>
      </c>
      <c r="E37" s="11"/>
      <c r="F37" s="11"/>
      <c r="G37" s="11"/>
      <c r="H37" s="11"/>
      <c r="I37" s="11"/>
    </row>
    <row r="38" spans="1:9" x14ac:dyDescent="0.2">
      <c r="B38" s="10"/>
      <c r="C38" s="11"/>
      <c r="D38" s="11"/>
      <c r="E38" s="11"/>
      <c r="F38" s="11"/>
      <c r="G38" s="11"/>
      <c r="H38" s="11"/>
      <c r="I38" s="11"/>
    </row>
    <row r="39" spans="1:9" x14ac:dyDescent="0.2">
      <c r="B39" s="10"/>
      <c r="C39" s="11"/>
      <c r="D39" s="11"/>
      <c r="E39" s="11"/>
      <c r="F39" s="11"/>
      <c r="G39" s="11"/>
      <c r="H39" s="11"/>
      <c r="I39" s="11"/>
    </row>
    <row r="40" spans="1:9" x14ac:dyDescent="0.2">
      <c r="B40" s="3"/>
      <c r="H40" s="14"/>
    </row>
    <row r="41" spans="1:9" ht="14.25" x14ac:dyDescent="0.25">
      <c r="A41" s="1" t="s">
        <v>41</v>
      </c>
      <c r="B41" s="3" t="s">
        <v>56</v>
      </c>
      <c r="H41" s="14"/>
    </row>
    <row r="42" spans="1:9" x14ac:dyDescent="0.2">
      <c r="B42" s="3"/>
      <c r="H42" s="14"/>
    </row>
    <row r="43" spans="1:9" x14ac:dyDescent="0.2">
      <c r="B43" s="20" t="s">
        <v>95</v>
      </c>
      <c r="C43" s="21">
        <f>(H8*C28+I8)*C28+(H9*C29+I9)*C29+(H10*C30+I10)*C30+(H11*C31+I11)*C31+(H12*C32+I12)*C32+(H13*C33+I13)*C33+(H14*C34+I14)*C34+(H15*C35+I15)*C35+(H16*C36+I16)*C36+(H17*C37+I17)*C37</f>
        <v>6376339.031671037</v>
      </c>
      <c r="D43" s="20" t="s">
        <v>68</v>
      </c>
      <c r="H43" s="14"/>
    </row>
    <row r="44" spans="1:9" x14ac:dyDescent="0.2">
      <c r="H44" s="14"/>
    </row>
    <row r="45" spans="1:9" x14ac:dyDescent="0.2">
      <c r="A45" s="1" t="s">
        <v>69</v>
      </c>
      <c r="B45" s="3" t="s">
        <v>70</v>
      </c>
      <c r="H45" s="14"/>
    </row>
    <row r="46" spans="1:9" x14ac:dyDescent="0.2">
      <c r="H46" s="14"/>
    </row>
    <row r="47" spans="1:9" x14ac:dyDescent="0.2">
      <c r="B47" s="2" t="s">
        <v>58</v>
      </c>
      <c r="C47" s="2" t="s">
        <v>59</v>
      </c>
      <c r="D47" s="2" t="s">
        <v>60</v>
      </c>
      <c r="E47" s="2" t="s">
        <v>47</v>
      </c>
      <c r="H47" s="14"/>
    </row>
    <row r="48" spans="1:9" x14ac:dyDescent="0.2">
      <c r="B48" s="15" t="s">
        <v>57</v>
      </c>
      <c r="C48" s="13">
        <f>C$8*$C$28+C$9*$C$29+C$10*$C$30+C$11*$C$31+C$12*$C$32+C$13*$C$33+C$14*$C$34+C$15*$C$35+C$16*$C$36+C$17*$C$37</f>
        <v>85.575483579517766</v>
      </c>
      <c r="D48" s="7" t="s">
        <v>25</v>
      </c>
      <c r="E48" s="7">
        <f>C18</f>
        <v>254</v>
      </c>
      <c r="H48" s="14"/>
    </row>
    <row r="49" spans="1:8" x14ac:dyDescent="0.2">
      <c r="B49" s="15" t="s">
        <v>61</v>
      </c>
      <c r="C49" s="13">
        <f>D$8*$C$28+D$9*$C$29+D$10*$C$30+D$11*$C$31+D$12*$C$32+D$13*$C$33+D$14*$C$34+D$15*$C$35+D$16*$C$36+D$17*$C$37</f>
        <v>79.999999683755433</v>
      </c>
      <c r="D49" s="7" t="s">
        <v>25</v>
      </c>
      <c r="E49" s="7">
        <f>D18</f>
        <v>80</v>
      </c>
      <c r="H49" s="14"/>
    </row>
    <row r="50" spans="1:8" x14ac:dyDescent="0.2">
      <c r="B50" s="15" t="s">
        <v>62</v>
      </c>
      <c r="C50" s="13">
        <f>E$8*$C$28+E$9*$C$29+E$10*$C$30+E$11*$C$31+E$12*$C$32+E$13*$C$33+E$14*$C$34+E$15*$C$35+E$16*$C$36+E$17*$C$37</f>
        <v>98.000000166026282</v>
      </c>
      <c r="D50" s="7" t="s">
        <v>25</v>
      </c>
      <c r="E50" s="7">
        <f>E18</f>
        <v>98</v>
      </c>
      <c r="H50" s="14"/>
    </row>
    <row r="51" spans="1:8" x14ac:dyDescent="0.2">
      <c r="B51" s="15" t="s">
        <v>63</v>
      </c>
      <c r="C51" s="13">
        <f>F$8*$C$28+F$9*$C$29+F$10*$C$30+F$11*$C$31+F$12*$C$32+F$13*$C$33+F$14*$C$34+F$15*$C$35+F$16*$C$36+F$17*$C$37</f>
        <v>117.69207344232564</v>
      </c>
      <c r="D51" s="7" t="s">
        <v>25</v>
      </c>
      <c r="E51" s="7">
        <f>F18</f>
        <v>125</v>
      </c>
      <c r="H51" s="14"/>
    </row>
    <row r="52" spans="1:8" x14ac:dyDescent="0.2">
      <c r="B52" s="15" t="s">
        <v>64</v>
      </c>
      <c r="C52" s="13">
        <f>G$8*$C$28+G$9*$C$29+G$10*$C$30+G$11*$C$31+G$12*$C$32+G$13*$C$33+G$14*$C$34+G$15*$C$35+G$16*$C$36+G$17*$C$37</f>
        <v>144.00000017039824</v>
      </c>
      <c r="D52" s="7" t="s">
        <v>25</v>
      </c>
      <c r="E52" s="7">
        <f>G18</f>
        <v>144</v>
      </c>
      <c r="H52" s="14"/>
    </row>
    <row r="53" spans="1:8" x14ac:dyDescent="0.2">
      <c r="B53" s="15" t="s">
        <v>71</v>
      </c>
      <c r="C53" s="13">
        <f>C28</f>
        <v>56.365724347344361</v>
      </c>
      <c r="D53" s="16" t="s">
        <v>26</v>
      </c>
      <c r="E53" s="7">
        <v>40</v>
      </c>
      <c r="H53" s="14"/>
    </row>
    <row r="54" spans="1:8" x14ac:dyDescent="0.2">
      <c r="B54" s="15" t="s">
        <v>72</v>
      </c>
      <c r="C54" s="13">
        <f>C29</f>
        <v>59.999999999994415</v>
      </c>
      <c r="D54" s="16" t="s">
        <v>26</v>
      </c>
      <c r="E54" s="7">
        <v>20</v>
      </c>
      <c r="H54" s="14"/>
    </row>
    <row r="55" spans="1:8" x14ac:dyDescent="0.2">
      <c r="B55" s="15" t="s">
        <v>72</v>
      </c>
      <c r="C55" s="13">
        <f>C29</f>
        <v>59.999999999994415</v>
      </c>
      <c r="D55" s="7" t="s">
        <v>25</v>
      </c>
      <c r="E55" s="7">
        <v>60</v>
      </c>
      <c r="H55" s="14"/>
    </row>
    <row r="56" spans="1:8" x14ac:dyDescent="0.2">
      <c r="B56" s="15" t="s">
        <v>73</v>
      </c>
      <c r="C56" s="13">
        <f>C30-0.8*C28</f>
        <v>6.4445102219480077E-2</v>
      </c>
      <c r="D56" s="7" t="s">
        <v>27</v>
      </c>
      <c r="E56" s="7">
        <v>0</v>
      </c>
      <c r="H56" s="14"/>
    </row>
    <row r="57" spans="1:8" x14ac:dyDescent="0.2">
      <c r="B57" s="15" t="s">
        <v>74</v>
      </c>
      <c r="C57" s="13">
        <f>C35</f>
        <v>59.99999999999951</v>
      </c>
      <c r="D57" s="7" t="s">
        <v>25</v>
      </c>
      <c r="E57" s="7">
        <v>60</v>
      </c>
      <c r="H57" s="14"/>
    </row>
    <row r="59" spans="1:8" x14ac:dyDescent="0.2">
      <c r="A59" s="1" t="s">
        <v>75</v>
      </c>
      <c r="B59" s="3" t="s">
        <v>76</v>
      </c>
    </row>
    <row r="61" spans="1:8" x14ac:dyDescent="0.2">
      <c r="B61" s="3" t="s">
        <v>77</v>
      </c>
    </row>
    <row r="62" spans="1:8" x14ac:dyDescent="0.2">
      <c r="B62" s="3" t="s">
        <v>78</v>
      </c>
    </row>
    <row r="66" spans="1:12" x14ac:dyDescent="0.2">
      <c r="I66" s="3" t="s">
        <v>80</v>
      </c>
    </row>
    <row r="68" spans="1:12" x14ac:dyDescent="0.2">
      <c r="I68" s="3" t="s">
        <v>86</v>
      </c>
    </row>
    <row r="69" spans="1:12" x14ac:dyDescent="0.2">
      <c r="B69" s="17"/>
      <c r="C69" s="18"/>
      <c r="D69" s="18"/>
      <c r="E69" s="14"/>
    </row>
    <row r="70" spans="1:12" x14ac:dyDescent="0.2">
      <c r="A70" s="17"/>
      <c r="B70" s="9"/>
      <c r="C70" s="9"/>
      <c r="D70" s="9"/>
      <c r="E70" s="9"/>
      <c r="F70" s="9"/>
      <c r="L70" s="3"/>
    </row>
    <row r="71" spans="1:12" x14ac:dyDescent="0.2">
      <c r="A71" s="18"/>
      <c r="B71" s="14"/>
      <c r="C71" s="14"/>
      <c r="D71" s="14"/>
      <c r="E71" s="14"/>
      <c r="F71" s="14"/>
      <c r="I71" s="3" t="s">
        <v>81</v>
      </c>
    </row>
    <row r="72" spans="1:12" x14ac:dyDescent="0.2">
      <c r="A72" s="17"/>
      <c r="B72" s="9"/>
      <c r="C72" s="9"/>
      <c r="D72" s="9"/>
      <c r="E72" s="9"/>
      <c r="F72" s="9"/>
    </row>
    <row r="73" spans="1:12" x14ac:dyDescent="0.2">
      <c r="A73" s="18"/>
      <c r="B73" s="14"/>
      <c r="C73" s="14"/>
      <c r="D73" s="14"/>
      <c r="E73" s="14"/>
      <c r="F73" s="14"/>
    </row>
    <row r="74" spans="1:12" x14ac:dyDescent="0.2">
      <c r="B74" s="3"/>
    </row>
    <row r="75" spans="1:12" x14ac:dyDescent="0.2">
      <c r="B75" s="3"/>
      <c r="I75" s="3" t="s">
        <v>82</v>
      </c>
    </row>
    <row r="83" spans="1:2" x14ac:dyDescent="0.2">
      <c r="B83" s="3" t="s">
        <v>79</v>
      </c>
    </row>
    <row r="85" spans="1:2" x14ac:dyDescent="0.2">
      <c r="A85" s="1" t="s">
        <v>83</v>
      </c>
      <c r="B85" s="3" t="s">
        <v>84</v>
      </c>
    </row>
    <row r="87" spans="1:2" ht="15.75" x14ac:dyDescent="0.25">
      <c r="B87" s="19" t="s">
        <v>85</v>
      </c>
    </row>
  </sheetData>
  <mergeCells count="6">
    <mergeCell ref="C22:I22"/>
    <mergeCell ref="C23:I23"/>
    <mergeCell ref="B20:B23"/>
    <mergeCell ref="B1:J4"/>
    <mergeCell ref="C20:I20"/>
    <mergeCell ref="C21:I2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Úkol1</vt:lpstr>
      <vt:lpstr>Úkol2</vt:lpstr>
      <vt:lpstr>Úkol3</vt:lpstr>
      <vt:lpstr>Úkol4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jakub.dyntar</cp:lastModifiedBy>
  <dcterms:created xsi:type="dcterms:W3CDTF">2006-03-29T18:25:53Z</dcterms:created>
  <dcterms:modified xsi:type="dcterms:W3CDTF">2022-10-13T11:14:42Z</dcterms:modified>
</cp:coreProperties>
</file>