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kub.dyntar\Desktop\Výuka\Logistika\"/>
    </mc:Choice>
  </mc:AlternateContent>
  <bookViews>
    <workbookView xWindow="0" yWindow="0" windowWidth="28800" windowHeight="12300" tabRatio="928"/>
  </bookViews>
  <sheets>
    <sheet name="Projekt" sheetId="19" r:id="rId1"/>
    <sheet name="Řešení 1" sheetId="18" r:id="rId2"/>
    <sheet name="Řešení 2" sheetId="16" r:id="rId3"/>
    <sheet name="Řešení 3" sheetId="17" r:id="rId4"/>
  </sheets>
  <definedNames>
    <definedName name="solver_adj" localSheetId="1" hidden="1">'Řešení 1'!$C$14:$E$14</definedName>
    <definedName name="solver_adj" localSheetId="2" hidden="1">'Řešení 2'!$C$11:$E$11</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ng" localSheetId="1" hidden="1">2</definedName>
    <definedName name="solver_eng" localSheetId="2" hidden="1">1</definedName>
    <definedName name="solver_est" localSheetId="1" hidden="1">1</definedName>
    <definedName name="solver_est" localSheetId="2" hidden="1">1</definedName>
    <definedName name="solver_itr" localSheetId="1" hidden="1">2147483647</definedName>
    <definedName name="solver_itr" localSheetId="2" hidden="1">2147483647</definedName>
    <definedName name="solver_lhs1" localSheetId="1" hidden="1">'Řešení 1'!$C$14:$E$14</definedName>
    <definedName name="solver_lhs1" localSheetId="2" hidden="1">'Řešení 2'!$C$11:$E$11</definedName>
    <definedName name="solver_lhs2" localSheetId="1" hidden="1">'Řešení 1'!$J$14</definedName>
    <definedName name="solver_lhs2" localSheetId="2" hidden="1">'Řešení 2'!$C$18</definedName>
    <definedName name="solver_lhs3" localSheetId="1" hidden="1">'Řešení 1'!$J$15</definedName>
    <definedName name="solver_lhs4" localSheetId="1" hidden="1">'Řešení 1'!$J$9:$J$13</definedName>
    <definedName name="solver_mip" localSheetId="1" hidden="1">2147483647</definedName>
    <definedName name="solver_mip" localSheetId="2" hidden="1">2147483647</definedName>
    <definedName name="solver_mni" localSheetId="1" hidden="1">30</definedName>
    <definedName name="solver_mni" localSheetId="2" hidden="1">30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1" hidden="1">2</definedName>
    <definedName name="solver_neg" localSheetId="2" hidden="1">2</definedName>
    <definedName name="solver_nod" localSheetId="1" hidden="1">2147483647</definedName>
    <definedName name="solver_nod" localSheetId="2" hidden="1">2147483647</definedName>
    <definedName name="solver_num" localSheetId="1" hidden="1">4</definedName>
    <definedName name="solver_num" localSheetId="2" hidden="1">2</definedName>
    <definedName name="solver_nwt" localSheetId="1" hidden="1">1</definedName>
    <definedName name="solver_nwt" localSheetId="2" hidden="1">1</definedName>
    <definedName name="solver_opt" localSheetId="1" hidden="1">'Řešení 1'!$C$17</definedName>
    <definedName name="solver_opt" localSheetId="2" hidden="1">'Řešení 2'!$C$14</definedName>
    <definedName name="solver_pre" localSheetId="1" hidden="1">0.000001</definedName>
    <definedName name="solver_pre" localSheetId="2" hidden="1">0.000001</definedName>
    <definedName name="solver_rbv" localSheetId="1" hidden="1">1</definedName>
    <definedName name="solver_rbv" localSheetId="2" hidden="1">1</definedName>
    <definedName name="solver_rel1" localSheetId="1" hidden="1">3</definedName>
    <definedName name="solver_rel1" localSheetId="2" hidden="1">3</definedName>
    <definedName name="solver_rel2" localSheetId="1" hidden="1">3</definedName>
    <definedName name="solver_rel2" localSheetId="2" hidden="1">1</definedName>
    <definedName name="solver_rel3" localSheetId="1" hidden="1">1</definedName>
    <definedName name="solver_rel4" localSheetId="1" hidden="1">1</definedName>
    <definedName name="solver_rhs1" localSheetId="1" hidden="1">0</definedName>
    <definedName name="solver_rhs1" localSheetId="2" hidden="1">0</definedName>
    <definedName name="solver_rhs2" localSheetId="1" hidden="1">'Řešení 1'!$L$14</definedName>
    <definedName name="solver_rhs2" localSheetId="2" hidden="1">'Řešení 2'!$E$18</definedName>
    <definedName name="solver_rhs3" localSheetId="1" hidden="1">'Řešení 1'!$L$15</definedName>
    <definedName name="solver_rhs4" localSheetId="1" hidden="1">'Řešení 1'!$L$9:$L$13</definedName>
    <definedName name="solver_rlx" localSheetId="1" hidden="1">2</definedName>
    <definedName name="solver_rlx" localSheetId="2" hidden="1">2</definedName>
    <definedName name="solver_rsd" localSheetId="1" hidden="1">0</definedName>
    <definedName name="solver_rsd" localSheetId="2" hidden="1">0</definedName>
    <definedName name="solver_scl" localSheetId="1" hidden="1">1</definedName>
    <definedName name="solver_scl" localSheetId="2" hidden="1">1</definedName>
    <definedName name="solver_sho" localSheetId="1" hidden="1">2</definedName>
    <definedName name="solver_sho" localSheetId="2" hidden="1">2</definedName>
    <definedName name="solver_ssz" localSheetId="1" hidden="1">100</definedName>
    <definedName name="solver_ssz" localSheetId="2" hidden="1">100</definedName>
    <definedName name="solver_tim" localSheetId="1" hidden="1">2147483647</definedName>
    <definedName name="solver_tim" localSheetId="2" hidden="1">2147483647</definedName>
    <definedName name="solver_tol" localSheetId="1" hidden="1">0.01</definedName>
    <definedName name="solver_tol" localSheetId="2" hidden="1">0.01</definedName>
    <definedName name="solver_typ" localSheetId="1" hidden="1">1</definedName>
    <definedName name="solver_typ" localSheetId="2" hidden="1">2</definedName>
    <definedName name="solver_val" localSheetId="1" hidden="1">0</definedName>
    <definedName name="solver_val" localSheetId="2" hidden="1">0</definedName>
    <definedName name="solver_ver" localSheetId="1" hidden="1">3</definedName>
    <definedName name="solver_ver" localSheetId="2" hidden="1">3</definedName>
  </definedNames>
  <calcPr calcId="162913"/>
</workbook>
</file>

<file path=xl/calcChain.xml><?xml version="1.0" encoding="utf-8"?>
<calcChain xmlns="http://schemas.openxmlformats.org/spreadsheetml/2006/main">
  <c r="D15" i="17" l="1"/>
  <c r="D20" i="17" l="1"/>
  <c r="D19" i="17"/>
  <c r="D18" i="17"/>
  <c r="D17" i="17"/>
  <c r="D16" i="17"/>
  <c r="D14" i="17"/>
  <c r="D13" i="17"/>
  <c r="D12" i="17"/>
  <c r="E12" i="16"/>
  <c r="D12" i="16"/>
  <c r="C12" i="16"/>
  <c r="J15" i="18"/>
  <c r="J14" i="18"/>
  <c r="J13" i="18"/>
  <c r="J12" i="18"/>
  <c r="J10" i="18"/>
  <c r="J11" i="18"/>
  <c r="J9" i="18"/>
  <c r="L12" i="18"/>
  <c r="L11" i="18"/>
  <c r="L10" i="18"/>
  <c r="L9" i="18"/>
  <c r="C17" i="18"/>
  <c r="C18" i="16" l="1"/>
  <c r="C14" i="16"/>
</calcChain>
</file>

<file path=xl/comments1.xml><?xml version="1.0" encoding="utf-8"?>
<comments xmlns="http://schemas.openxmlformats.org/spreadsheetml/2006/main">
  <authors>
    <author>Dyntar Jakub</author>
  </authors>
  <commentList>
    <comment ref="D15" authorId="0" shapeId="0">
      <text>
        <r>
          <rPr>
            <b/>
            <sz val="9"/>
            <color indexed="81"/>
            <rFont val="Tahoma"/>
            <family val="2"/>
            <charset val="238"/>
          </rPr>
          <t>Dyntar Jakub:</t>
        </r>
        <r>
          <rPr>
            <sz val="9"/>
            <color indexed="81"/>
            <rFont val="Tahoma"/>
            <family val="2"/>
            <charset val="238"/>
          </rPr>
          <t xml:space="preserve">
Chybělo +z*4 tj. +350Kč. Omlouvám se za chybu.</t>
        </r>
      </text>
    </comment>
  </commentList>
</comments>
</file>

<file path=xl/sharedStrings.xml><?xml version="1.0" encoding="utf-8"?>
<sst xmlns="http://schemas.openxmlformats.org/spreadsheetml/2006/main" count="81" uniqueCount="68">
  <si>
    <t>Na výrobní lince s využitelným časovým fondem 700 hodin za sledované období 30 dnů se vyrábí výrobky A, B, C. Stanovte velikosti výrobních dávek tak, aby náklady spojené s výrobou a skladováním byly minimální.</t>
  </si>
  <si>
    <t>Výrobek</t>
  </si>
  <si>
    <t>A</t>
  </si>
  <si>
    <t>B</t>
  </si>
  <si>
    <t>C</t>
  </si>
  <si>
    <t>Úkol:</t>
  </si>
  <si>
    <t>Období</t>
  </si>
  <si>
    <t>Spotřeba [ks]</t>
  </si>
  <si>
    <t>V tabulce níže vidíte předpokládanou spotřebu polotovaru v následujících 4 obdobích. Stanovte velikosti výrobních dávek polotovaru tak, aby náklady spojené s výrobou a skladováním byly minimální. Skladovací náklady jsou 20 Kč/ ks,období , náklady na výrobu 1 dávky 350 Kč. Při výpočtu použijte principy dynamického programování.</t>
  </si>
  <si>
    <t>Surovina/Směs[tun/tunu]</t>
  </si>
  <si>
    <t>Standard</t>
  </si>
  <si>
    <t>Super</t>
  </si>
  <si>
    <t>Exclusive</t>
  </si>
  <si>
    <t>Disponibilní množství[tun]</t>
  </si>
  <si>
    <t>K1</t>
  </si>
  <si>
    <t>K2</t>
  </si>
  <si>
    <t>K3</t>
  </si>
  <si>
    <t>K4</t>
  </si>
  <si>
    <t>Naplánujte vyráběná množství kávových směsí tak, abyste zajistili maximalizaci zisku. Jedná se o výrobu 3 kávových směsí Super, Standard a Exclusive ze 4 surovin K1, K2, K3, K4. Spotřeby surovin na jednotlivé kávové směsi a jejich disponibilní množství jsou v tabulce níže. Zisk na 1 vyrobenou tunu směsi Super byl vykalkulován na 20 000 Kč, směsi Standard na 14 000 Kč a směsi Exclusive na 24 500 Kč. Uvažujte požadavky trhu na směs Super, kdy maximální prodané množství nepřesáhne 20 tun. Uvažujte požadavky trhu na směs Standard, kdy minimální prodané množství musí být alespoň 5 tun a maximální prodané množství nepřesáhne 60 tun.</t>
  </si>
  <si>
    <t>Zisk [Kč/tunu]</t>
  </si>
  <si>
    <t>max Zisk</t>
  </si>
  <si>
    <t>Vyráběné množství [tun]</t>
  </si>
  <si>
    <t>Kč</t>
  </si>
  <si>
    <t>Vstupní data</t>
  </si>
  <si>
    <t>Účelová funkce</t>
  </si>
  <si>
    <t>Soustava omezení</t>
  </si>
  <si>
    <t>Popis omezení</t>
  </si>
  <si>
    <t>LS</t>
  </si>
  <si>
    <t>Operátor</t>
  </si>
  <si>
    <t>PS</t>
  </si>
  <si>
    <t>Disponibilní množství  K1</t>
  </si>
  <si>
    <t>Disponibilní množství  K2</t>
  </si>
  <si>
    <t>Disponibilní množství  K3</t>
  </si>
  <si>
    <t>Disponibilní množství  K4</t>
  </si>
  <si>
    <t>&lt;=</t>
  </si>
  <si>
    <t>Max 20 tun Super</t>
  </si>
  <si>
    <t>Min 5 tun Standard</t>
  </si>
  <si>
    <t>&gt;=</t>
  </si>
  <si>
    <t>Max 60 tun Standard</t>
  </si>
  <si>
    <r>
      <t xml:space="preserve">Požadavek zákazníků [tun] </t>
    </r>
    <r>
      <rPr>
        <sz val="10"/>
        <color rgb="FFFF0000"/>
        <rFont val="Arial"/>
        <family val="2"/>
        <charset val="238"/>
      </rPr>
      <t>- S</t>
    </r>
  </si>
  <si>
    <r>
      <t xml:space="preserve">Náklady na zahájení výroby [Kč/dávka] </t>
    </r>
    <r>
      <rPr>
        <sz val="10"/>
        <color rgb="FFFF0000"/>
        <rFont val="Arial"/>
        <family val="2"/>
        <charset val="238"/>
      </rPr>
      <t>- nj</t>
    </r>
  </si>
  <si>
    <r>
      <t xml:space="preserve">Skladovací náklady [Kč/tunu,den] </t>
    </r>
    <r>
      <rPr>
        <sz val="10"/>
        <color rgb="FFFF0000"/>
        <rFont val="Arial"/>
        <family val="2"/>
        <charset val="238"/>
      </rPr>
      <t>- ns</t>
    </r>
  </si>
  <si>
    <r>
      <t xml:space="preserve">Výkon linky [tun/hod] - </t>
    </r>
    <r>
      <rPr>
        <sz val="10"/>
        <color rgb="FFFF0000"/>
        <rFont val="Arial"/>
        <family val="2"/>
        <charset val="238"/>
      </rPr>
      <t>V</t>
    </r>
  </si>
  <si>
    <r>
      <t xml:space="preserve">Čas na seřízení linky [hod] </t>
    </r>
    <r>
      <rPr>
        <sz val="10"/>
        <color rgb="FFFF0000"/>
        <rFont val="Arial"/>
        <family val="2"/>
        <charset val="238"/>
      </rPr>
      <t>- ts</t>
    </r>
  </si>
  <si>
    <t>min Náklady na výrobu a skladování</t>
  </si>
  <si>
    <t>Velikost výrobní dávky Q [tun]</t>
  </si>
  <si>
    <t>Počet dávek (S/Q)</t>
  </si>
  <si>
    <t>Nesmím překročit časový fond 700 hodin</t>
  </si>
  <si>
    <t>z*4</t>
  </si>
  <si>
    <t>N(4,4)</t>
  </si>
  <si>
    <t>Etapa</t>
  </si>
  <si>
    <t>Strategie</t>
  </si>
  <si>
    <t>Náklady</t>
  </si>
  <si>
    <t>z*3,4</t>
  </si>
  <si>
    <t>N(3,3)+z4*</t>
  </si>
  <si>
    <t>N(3,4)</t>
  </si>
  <si>
    <t>z*2,4</t>
  </si>
  <si>
    <t>N(2,2)+z*3,4</t>
  </si>
  <si>
    <t>N(2,3)+z*4</t>
  </si>
  <si>
    <t>N(2,4)</t>
  </si>
  <si>
    <t>z*1,4</t>
  </si>
  <si>
    <t>N(1,1)+z*2,4</t>
  </si>
  <si>
    <t>N(1,2)+z*3,4</t>
  </si>
  <si>
    <t>N(1,3)+z*4</t>
  </si>
  <si>
    <t>N(1,4)</t>
  </si>
  <si>
    <t>Vyrob 69ks na pokrytí spotřeby ve 4. období.</t>
  </si>
  <si>
    <t>Vyrob 41ks na pokrytí spotřeby ve 2. a 3. období a přesuň se k z*4.</t>
  </si>
  <si>
    <t>Vyrob 17ks na pokrytí spotřeby v 1. období a přesuň se k z*2,4.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</si>
</sst>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name val="Arial"/>
    </font>
    <font>
      <sz val="10"/>
      <name val="Arial"/>
      <family val="2"/>
      <charset val="238"/>
    </font>
    <font>
      <sz val="12"/>
      <name val="Arial"/>
      <family val="2"/>
      <charset val="238"/>
    </font>
    <font>
      <b/>
      <u/>
      <sz val="12"/>
      <color theme="1"/>
      <name val="Arial"/>
      <family val="2"/>
      <charset val="238"/>
    </font>
    <font>
      <b/>
      <u/>
      <sz val="12"/>
      <name val="Arial"/>
      <family val="2"/>
      <charset val="238"/>
    </font>
    <font>
      <sz val="12"/>
      <color rgb="FFFF0000"/>
      <name val="Arial"/>
      <family val="2"/>
      <charset val="238"/>
    </font>
    <font>
      <b/>
      <sz val="12"/>
      <color rgb="FFFF0000"/>
      <name val="Arial"/>
      <family val="2"/>
      <charset val="238"/>
    </font>
    <font>
      <sz val="10"/>
      <color rgb="FFFF0000"/>
      <name val="Arial"/>
      <family val="2"/>
      <charset val="238"/>
    </font>
    <font>
      <sz val="9"/>
      <color indexed="81"/>
      <name val="Tahoma"/>
      <family val="2"/>
      <charset val="238"/>
    </font>
    <font>
      <b/>
      <sz val="9"/>
      <color indexed="81"/>
      <name val="Tahoma"/>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33">
    <xf numFmtId="0" fontId="0" fillId="0" borderId="0" xfId="0"/>
    <xf numFmtId="0" fontId="0" fillId="2" borderId="0" xfId="0" applyFill="1"/>
    <xf numFmtId="0" fontId="1" fillId="2" borderId="1" xfId="0" applyFont="1" applyFill="1" applyBorder="1" applyAlignment="1"/>
    <xf numFmtId="0" fontId="1" fillId="2" borderId="1" xfId="0" applyFont="1" applyFill="1" applyBorder="1" applyAlignment="1">
      <alignment horizontal="center"/>
    </xf>
    <xf numFmtId="0" fontId="0" fillId="2" borderId="1" xfId="0" applyFill="1" applyBorder="1" applyAlignment="1">
      <alignment horizontal="center"/>
    </xf>
    <xf numFmtId="0" fontId="2" fillId="2" borderId="0" xfId="1" applyFont="1" applyFill="1"/>
    <xf numFmtId="0" fontId="2" fillId="2" borderId="1" xfId="1" applyFont="1" applyFill="1" applyBorder="1"/>
    <xf numFmtId="0" fontId="2" fillId="2" borderId="1" xfId="1" applyFont="1" applyFill="1" applyBorder="1" applyAlignment="1">
      <alignment horizontal="center"/>
    </xf>
    <xf numFmtId="0" fontId="2" fillId="2" borderId="0" xfId="1" applyFont="1" applyFill="1" applyBorder="1" applyAlignment="1">
      <alignment horizontal="center"/>
    </xf>
    <xf numFmtId="0" fontId="3" fillId="2" borderId="0" xfId="0" applyFont="1" applyFill="1"/>
    <xf numFmtId="0" fontId="2" fillId="2" borderId="0" xfId="0" applyFont="1" applyFill="1"/>
    <xf numFmtId="0" fontId="2" fillId="2" borderId="1" xfId="0" applyFont="1" applyFill="1" applyBorder="1" applyAlignment="1">
      <alignment horizontal="center"/>
    </xf>
    <xf numFmtId="0" fontId="2" fillId="2" borderId="1" xfId="0" applyFont="1" applyFill="1" applyBorder="1"/>
    <xf numFmtId="3" fontId="2" fillId="2" borderId="1" xfId="0" applyNumberFormat="1" applyFont="1" applyFill="1" applyBorder="1" applyAlignment="1">
      <alignment horizontal="center"/>
    </xf>
    <xf numFmtId="0" fontId="4" fillId="2" borderId="0" xfId="0" applyFont="1" applyFill="1"/>
    <xf numFmtId="164" fontId="2" fillId="2" borderId="1" xfId="0" applyNumberFormat="1" applyFont="1" applyFill="1" applyBorder="1" applyAlignment="1">
      <alignment horizontal="center"/>
    </xf>
    <xf numFmtId="0" fontId="5" fillId="2" borderId="1" xfId="0" applyFont="1" applyFill="1" applyBorder="1"/>
    <xf numFmtId="0" fontId="6" fillId="2" borderId="1" xfId="0" applyFont="1" applyFill="1" applyBorder="1"/>
    <xf numFmtId="164" fontId="6" fillId="2" borderId="1" xfId="0" applyNumberFormat="1" applyFont="1" applyFill="1" applyBorder="1" applyAlignment="1">
      <alignment horizontal="center"/>
    </xf>
    <xf numFmtId="0" fontId="4" fillId="2" borderId="0" xfId="0" applyFont="1" applyFill="1" applyBorder="1"/>
    <xf numFmtId="0" fontId="1" fillId="2" borderId="1" xfId="0" applyFont="1" applyFill="1" applyBorder="1"/>
    <xf numFmtId="0" fontId="5" fillId="2" borderId="1" xfId="0" applyFont="1" applyFill="1" applyBorder="1" applyAlignment="1">
      <alignment horizontal="center"/>
    </xf>
    <xf numFmtId="3" fontId="5" fillId="2" borderId="1" xfId="0" applyNumberFormat="1" applyFont="1" applyFill="1" applyBorder="1" applyAlignment="1">
      <alignment horizontal="center"/>
    </xf>
    <xf numFmtId="1" fontId="0" fillId="2" borderId="1" xfId="0" applyNumberFormat="1" applyFill="1" applyBorder="1" applyAlignment="1">
      <alignment horizontal="center"/>
    </xf>
    <xf numFmtId="0" fontId="4" fillId="2" borderId="0" xfId="1" applyFont="1" applyFill="1" applyBorder="1"/>
    <xf numFmtId="0" fontId="2" fillId="3" borderId="1" xfId="1" applyFont="1" applyFill="1" applyBorder="1" applyAlignment="1">
      <alignment horizontal="center"/>
    </xf>
    <xf numFmtId="0" fontId="2" fillId="2" borderId="1" xfId="1" applyFont="1" applyFill="1" applyBorder="1" applyAlignment="1">
      <alignment horizontal="left"/>
    </xf>
    <xf numFmtId="3" fontId="6" fillId="2" borderId="1" xfId="0" applyNumberFormat="1" applyFont="1" applyFill="1" applyBorder="1" applyAlignment="1">
      <alignment horizontal="center"/>
    </xf>
    <xf numFmtId="0" fontId="2" fillId="2" borderId="0" xfId="0" applyFont="1" applyFill="1" applyAlignment="1">
      <alignment horizontal="left" vertical="top" wrapText="1"/>
    </xf>
    <xf numFmtId="0" fontId="2" fillId="2" borderId="0" xfId="1" applyFont="1" applyFill="1" applyAlignment="1">
      <alignment horizontal="left" vertical="top"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305438</xdr:colOff>
      <xdr:row>21</xdr:row>
      <xdr:rowOff>29054</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0"/>
          <a:ext cx="4572638" cy="342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593022</xdr:colOff>
      <xdr:row>4</xdr:row>
      <xdr:rowOff>71437</xdr:rowOff>
    </xdr:from>
    <xdr:to>
      <xdr:col>10</xdr:col>
      <xdr:colOff>47812</xdr:colOff>
      <xdr:row>9</xdr:row>
      <xdr:rowOff>70675</xdr:rowOff>
    </xdr:to>
    <xdr:grpSp>
      <xdr:nvGrpSpPr>
        <xdr:cNvPr id="4" name="Skupina 3"/>
        <xdr:cNvGrpSpPr/>
      </xdr:nvGrpSpPr>
      <xdr:grpSpPr>
        <a:xfrm>
          <a:off x="6325881" y="756046"/>
          <a:ext cx="2490884" cy="802910"/>
          <a:chOff x="5700804" y="845344"/>
          <a:chExt cx="2490884" cy="802910"/>
        </a:xfrm>
      </xdr:grpSpPr>
      <xdr:pic>
        <xdr:nvPicPr>
          <xdr:cNvPr id="2" name="Obrázek 1"/>
          <xdr:cNvPicPr>
            <a:picLocks noChangeAspect="1"/>
          </xdr:cNvPicPr>
        </xdr:nvPicPr>
        <xdr:blipFill rotWithShape="1">
          <a:blip xmlns:r="http://schemas.openxmlformats.org/officeDocument/2006/relationships" r:embed="rId1"/>
          <a:srcRect r="16956"/>
          <a:stretch/>
        </xdr:blipFill>
        <xdr:spPr>
          <a:xfrm>
            <a:off x="5700804" y="845344"/>
            <a:ext cx="2234712" cy="802910"/>
          </a:xfrm>
          <a:prstGeom prst="rect">
            <a:avLst/>
          </a:prstGeom>
        </xdr:spPr>
      </xdr:pic>
      <xdr:pic>
        <xdr:nvPicPr>
          <xdr:cNvPr id="3" name="Obrázek 2"/>
          <xdr:cNvPicPr>
            <a:picLocks noChangeAspect="1"/>
          </xdr:cNvPicPr>
        </xdr:nvPicPr>
        <xdr:blipFill rotWithShape="1">
          <a:blip xmlns:r="http://schemas.openxmlformats.org/officeDocument/2006/relationships" r:embed="rId1"/>
          <a:srcRect l="89817"/>
          <a:stretch/>
        </xdr:blipFill>
        <xdr:spPr>
          <a:xfrm>
            <a:off x="7917655" y="845344"/>
            <a:ext cx="274033" cy="802910"/>
          </a:xfrm>
          <a:prstGeom prst="rect">
            <a:avLst/>
          </a:prstGeom>
        </xdr:spPr>
      </xdr:pic>
    </xdr:grpSp>
    <xdr:clientData/>
  </xdr:twoCellAnchor>
  <xdr:oneCellAnchor>
    <xdr:from>
      <xdr:col>6</xdr:col>
      <xdr:colOff>471486</xdr:colOff>
      <xdr:row>9</xdr:row>
      <xdr:rowOff>19050</xdr:rowOff>
    </xdr:from>
    <xdr:ext cx="1476623" cy="409920"/>
    <mc:AlternateContent xmlns:mc="http://schemas.openxmlformats.org/markup-compatibility/2006" xmlns:a14="http://schemas.microsoft.com/office/drawing/2010/main">
      <mc:Choice Requires="a14">
        <xdr:sp macro="" textlink="">
          <xdr:nvSpPr>
            <xdr:cNvPr id="5" name="TextovéPole 4"/>
            <xdr:cNvSpPr txBox="1"/>
          </xdr:nvSpPr>
          <xdr:spPr>
            <a:xfrm>
              <a:off x="5930502" y="1507331"/>
              <a:ext cx="1476623"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cs-CZ" sz="1100" i="1">
                            <a:latin typeface="Cambria Math" panose="02040503050406030204" pitchFamily="18" charset="0"/>
                          </a:rPr>
                        </m:ctrlPr>
                      </m:naryPr>
                      <m:sub/>
                      <m:sup/>
                      <m:e>
                        <m:f>
                          <m:fPr>
                            <m:ctrlPr>
                              <a:rPr lang="cs-CZ" sz="1100" i="1">
                                <a:latin typeface="Cambria Math" panose="02040503050406030204" pitchFamily="18" charset="0"/>
                              </a:rPr>
                            </m:ctrlPr>
                          </m:fPr>
                          <m:num>
                            <m:r>
                              <a:rPr lang="cs-CZ" sz="1100" b="0" i="1">
                                <a:latin typeface="Cambria Math" panose="02040503050406030204" pitchFamily="18" charset="0"/>
                              </a:rPr>
                              <m:t>𝑆</m:t>
                            </m:r>
                          </m:num>
                          <m:den>
                            <m:r>
                              <a:rPr lang="cs-CZ" sz="1100" b="0" i="1">
                                <a:latin typeface="Cambria Math" panose="02040503050406030204" pitchFamily="18" charset="0"/>
                              </a:rPr>
                              <m:t>𝑉</m:t>
                            </m:r>
                          </m:den>
                        </m:f>
                        <m:r>
                          <a:rPr lang="cs-CZ" sz="1100" b="0" i="1">
                            <a:latin typeface="Cambria Math" panose="02040503050406030204" pitchFamily="18" charset="0"/>
                          </a:rPr>
                          <m:t>+ </m:t>
                        </m:r>
                        <m:nary>
                          <m:naryPr>
                            <m:chr m:val="∑"/>
                            <m:subHide m:val="on"/>
                            <m:supHide m:val="on"/>
                            <m:ctrlPr>
                              <a:rPr lang="cs-CZ" sz="1100" b="0" i="1">
                                <a:latin typeface="Cambria Math" panose="02040503050406030204" pitchFamily="18" charset="0"/>
                              </a:rPr>
                            </m:ctrlPr>
                          </m:naryPr>
                          <m:sub/>
                          <m:sup/>
                          <m:e>
                            <m:f>
                              <m:fPr>
                                <m:ctrlPr>
                                  <a:rPr lang="cs-CZ" sz="1100" b="0" i="1">
                                    <a:latin typeface="Cambria Math" panose="02040503050406030204" pitchFamily="18" charset="0"/>
                                  </a:rPr>
                                </m:ctrlPr>
                              </m:fPr>
                              <m:num>
                                <m:r>
                                  <a:rPr lang="cs-CZ" sz="1100" b="0" i="1">
                                    <a:latin typeface="Cambria Math" panose="02040503050406030204" pitchFamily="18" charset="0"/>
                                  </a:rPr>
                                  <m:t>𝑆</m:t>
                                </m:r>
                              </m:num>
                              <m:den>
                                <m:r>
                                  <a:rPr lang="cs-CZ" sz="1100" b="0" i="1">
                                    <a:latin typeface="Cambria Math" panose="02040503050406030204" pitchFamily="18" charset="0"/>
                                  </a:rPr>
                                  <m:t>𝑄</m:t>
                                </m:r>
                              </m:den>
                            </m:f>
                            <m:r>
                              <a:rPr lang="cs-CZ" sz="1100" b="0" i="1">
                                <a:latin typeface="Cambria Math" panose="02040503050406030204" pitchFamily="18" charset="0"/>
                                <a:ea typeface="Cambria Math" panose="02040503050406030204" pitchFamily="18" charset="0"/>
                              </a:rPr>
                              <m:t>∙</m:t>
                            </m:r>
                            <m:sSub>
                              <m:sSubPr>
                                <m:ctrlPr>
                                  <a:rPr lang="cs-CZ" sz="1100" b="0" i="1">
                                    <a:latin typeface="Cambria Math" panose="02040503050406030204" pitchFamily="18" charset="0"/>
                                    <a:ea typeface="Cambria Math" panose="02040503050406030204" pitchFamily="18" charset="0"/>
                                  </a:rPr>
                                </m:ctrlPr>
                              </m:sSubPr>
                              <m:e>
                                <m:r>
                                  <a:rPr lang="cs-CZ" sz="1100" b="0" i="1">
                                    <a:latin typeface="Cambria Math" panose="02040503050406030204" pitchFamily="18" charset="0"/>
                                    <a:ea typeface="Cambria Math" panose="02040503050406030204" pitchFamily="18" charset="0"/>
                                  </a:rPr>
                                  <m:t>𝑡</m:t>
                                </m:r>
                              </m:e>
                              <m:sub>
                                <m:r>
                                  <a:rPr lang="cs-CZ" sz="1100" b="0" i="1">
                                    <a:latin typeface="Cambria Math" panose="02040503050406030204" pitchFamily="18" charset="0"/>
                                    <a:ea typeface="Cambria Math" panose="02040503050406030204" pitchFamily="18" charset="0"/>
                                  </a:rPr>
                                  <m:t>𝑠</m:t>
                                </m:r>
                              </m:sub>
                            </m:sSub>
                            <m:r>
                              <a:rPr lang="cs-CZ" sz="1100" b="0" i="1">
                                <a:latin typeface="Cambria Math" panose="02040503050406030204" pitchFamily="18" charset="0"/>
                                <a:ea typeface="Cambria Math" panose="02040503050406030204" pitchFamily="18" charset="0"/>
                              </a:rPr>
                              <m:t>≤700</m:t>
                            </m:r>
                          </m:e>
                        </m:nary>
                      </m:e>
                    </m:nary>
                  </m:oMath>
                </m:oMathPara>
              </a14:m>
              <a:endParaRPr lang="cs-CZ" sz="1100"/>
            </a:p>
          </xdr:txBody>
        </xdr:sp>
      </mc:Choice>
      <mc:Fallback xmlns="">
        <xdr:sp macro="" textlink="">
          <xdr:nvSpPr>
            <xdr:cNvPr id="5" name="TextovéPole 4"/>
            <xdr:cNvSpPr txBox="1"/>
          </xdr:nvSpPr>
          <xdr:spPr>
            <a:xfrm>
              <a:off x="5930502" y="1507331"/>
              <a:ext cx="1476623"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cs-CZ" sz="1100" i="0">
                  <a:latin typeface="Cambria Math" panose="02040503050406030204" pitchFamily="18" charset="0"/>
                </a:rPr>
                <a:t>∑▒〖</a:t>
              </a:r>
              <a:r>
                <a:rPr lang="cs-CZ" sz="1100" b="0" i="0">
                  <a:latin typeface="Cambria Math" panose="02040503050406030204" pitchFamily="18" charset="0"/>
                </a:rPr>
                <a:t>𝑆/𝑉+ ∑▒〖𝑆/𝑄</a:t>
              </a:r>
              <a:r>
                <a:rPr lang="cs-CZ" sz="1100" b="0" i="0">
                  <a:latin typeface="Cambria Math" panose="02040503050406030204" pitchFamily="18" charset="0"/>
                  <a:ea typeface="Cambria Math" panose="02040503050406030204" pitchFamily="18" charset="0"/>
                </a:rPr>
                <a:t>∙𝑡_𝑠≤700〗〗</a:t>
              </a:r>
              <a:endParaRPr lang="cs-CZ" sz="1100"/>
            </a:p>
          </xdr:txBody>
        </xdr:sp>
      </mc:Fallback>
    </mc:AlternateContent>
    <xdr:clientData/>
  </xdr:oneCellAnchor>
  <xdr:twoCellAnchor editAs="oneCell">
    <xdr:from>
      <xdr:col>8</xdr:col>
      <xdr:colOff>357188</xdr:colOff>
      <xdr:row>5</xdr:row>
      <xdr:rowOff>53578</xdr:rowOff>
    </xdr:from>
    <xdr:to>
      <xdr:col>8</xdr:col>
      <xdr:colOff>595313</xdr:colOff>
      <xdr:row>7</xdr:row>
      <xdr:rowOff>146673</xdr:rowOff>
    </xdr:to>
    <xdr:pic>
      <xdr:nvPicPr>
        <xdr:cNvPr id="6" name="Obrázek 5"/>
        <xdr:cNvPicPr>
          <a:picLocks noChangeAspect="1"/>
        </xdr:cNvPicPr>
      </xdr:nvPicPr>
      <xdr:blipFill rotWithShape="1">
        <a:blip xmlns:r="http://schemas.openxmlformats.org/officeDocument/2006/relationships" r:embed="rId2"/>
        <a:srcRect r="83992"/>
        <a:stretch/>
      </xdr:blipFill>
      <xdr:spPr>
        <a:xfrm>
          <a:off x="7030641" y="898922"/>
          <a:ext cx="238125" cy="414564"/>
        </a:xfrm>
        <a:prstGeom prst="rect">
          <a:avLst/>
        </a:prstGeom>
      </xdr:spPr>
    </xdr:pic>
    <xdr:clientData/>
  </xdr:twoCellAnchor>
  <xdr:twoCellAnchor editAs="oneCell">
    <xdr:from>
      <xdr:col>7</xdr:col>
      <xdr:colOff>35720</xdr:colOff>
      <xdr:row>5</xdr:row>
      <xdr:rowOff>65485</xdr:rowOff>
    </xdr:from>
    <xdr:to>
      <xdr:col>7</xdr:col>
      <xdr:colOff>273845</xdr:colOff>
      <xdr:row>7</xdr:row>
      <xdr:rowOff>158580</xdr:rowOff>
    </xdr:to>
    <xdr:pic>
      <xdr:nvPicPr>
        <xdr:cNvPr id="7" name="Obrázek 6"/>
        <xdr:cNvPicPr>
          <a:picLocks noChangeAspect="1"/>
        </xdr:cNvPicPr>
      </xdr:nvPicPr>
      <xdr:blipFill rotWithShape="1">
        <a:blip xmlns:r="http://schemas.openxmlformats.org/officeDocument/2006/relationships" r:embed="rId2"/>
        <a:srcRect r="83992"/>
        <a:stretch/>
      </xdr:blipFill>
      <xdr:spPr>
        <a:xfrm>
          <a:off x="6101954" y="910829"/>
          <a:ext cx="238125" cy="414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14</xdr:row>
      <xdr:rowOff>160735</xdr:rowOff>
    </xdr:from>
    <xdr:to>
      <xdr:col>11</xdr:col>
      <xdr:colOff>404812</xdr:colOff>
      <xdr:row>16</xdr:row>
      <xdr:rowOff>17859</xdr:rowOff>
    </xdr:to>
    <xdr:cxnSp macro="">
      <xdr:nvCxnSpPr>
        <xdr:cNvPr id="3" name="Přímá spojnice se šipkou 2"/>
        <xdr:cNvCxnSpPr/>
      </xdr:nvCxnSpPr>
      <xdr:spPr>
        <a:xfrm flipH="1" flipV="1">
          <a:off x="3220641" y="2905126"/>
          <a:ext cx="4607718" cy="2381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517921</xdr:colOff>
      <xdr:row>10</xdr:row>
      <xdr:rowOff>119062</xdr:rowOff>
    </xdr:from>
    <xdr:to>
      <xdr:col>12</xdr:col>
      <xdr:colOff>130969</xdr:colOff>
      <xdr:row>14</xdr:row>
      <xdr:rowOff>35719</xdr:rowOff>
    </xdr:to>
    <xdr:cxnSp macro="">
      <xdr:nvCxnSpPr>
        <xdr:cNvPr id="5" name="Přímá spojnice se šipkou 4"/>
        <xdr:cNvCxnSpPr/>
      </xdr:nvCxnSpPr>
      <xdr:spPr>
        <a:xfrm flipH="1" flipV="1">
          <a:off x="3024187" y="2101453"/>
          <a:ext cx="5137548" cy="678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75" x14ac:dyDescent="0.2"/>
  <cols>
    <col min="1" max="16384" width="9.140625" style="1"/>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130" zoomScaleNormal="130" workbookViewId="0"/>
  </sheetViews>
  <sheetFormatPr defaultRowHeight="15" x14ac:dyDescent="0.2"/>
  <cols>
    <col min="1" max="1" width="7.7109375" style="10" customWidth="1"/>
    <col min="2" max="2" width="28.5703125" style="10" customWidth="1"/>
    <col min="3" max="3" width="11.5703125" style="10" bestFit="1" customWidth="1"/>
    <col min="4" max="4" width="8.28515625" style="10" bestFit="1" customWidth="1"/>
    <col min="5" max="5" width="10.85546875" style="10" bestFit="1" customWidth="1"/>
    <col min="6" max="6" width="26.42578125" style="10" bestFit="1" customWidth="1"/>
    <col min="7" max="8" width="9.140625" style="10"/>
    <col min="9" max="9" width="27" style="10" bestFit="1" customWidth="1"/>
    <col min="10" max="10" width="9.140625" style="10"/>
    <col min="11" max="11" width="10.140625" style="10" bestFit="1" customWidth="1"/>
    <col min="12" max="16384" width="9.140625" style="10"/>
  </cols>
  <sheetData>
    <row r="1" spans="1:15" ht="15.75" x14ac:dyDescent="0.25">
      <c r="A1" s="9" t="s">
        <v>5</v>
      </c>
      <c r="B1" s="28" t="s">
        <v>18</v>
      </c>
      <c r="C1" s="28"/>
      <c r="D1" s="28"/>
      <c r="E1" s="28"/>
      <c r="F1" s="28"/>
      <c r="G1" s="28"/>
      <c r="H1" s="28"/>
      <c r="I1" s="28"/>
      <c r="J1" s="28"/>
      <c r="K1" s="28"/>
      <c r="L1" s="28"/>
      <c r="M1" s="28"/>
      <c r="N1" s="28"/>
      <c r="O1" s="28"/>
    </row>
    <row r="2" spans="1:15" x14ac:dyDescent="0.2">
      <c r="B2" s="28"/>
      <c r="C2" s="28"/>
      <c r="D2" s="28"/>
      <c r="E2" s="28"/>
      <c r="F2" s="28"/>
      <c r="G2" s="28"/>
      <c r="H2" s="28"/>
      <c r="I2" s="28"/>
      <c r="J2" s="28"/>
      <c r="K2" s="28"/>
      <c r="L2" s="28"/>
      <c r="M2" s="28"/>
      <c r="N2" s="28"/>
      <c r="O2" s="28"/>
    </row>
    <row r="3" spans="1:15" x14ac:dyDescent="0.2">
      <c r="B3" s="28"/>
      <c r="C3" s="28"/>
      <c r="D3" s="28"/>
      <c r="E3" s="28"/>
      <c r="F3" s="28"/>
      <c r="G3" s="28"/>
      <c r="H3" s="28"/>
      <c r="I3" s="28"/>
      <c r="J3" s="28"/>
      <c r="K3" s="28"/>
      <c r="L3" s="28"/>
      <c r="M3" s="28"/>
      <c r="N3" s="28"/>
      <c r="O3" s="28"/>
    </row>
    <row r="4" spans="1:15" x14ac:dyDescent="0.2">
      <c r="B4" s="28"/>
      <c r="C4" s="28"/>
      <c r="D4" s="28"/>
      <c r="E4" s="28"/>
      <c r="F4" s="28"/>
      <c r="G4" s="28"/>
      <c r="H4" s="28"/>
      <c r="I4" s="28"/>
      <c r="J4" s="28"/>
      <c r="K4" s="28"/>
      <c r="L4" s="28"/>
      <c r="M4" s="28"/>
      <c r="N4" s="28"/>
      <c r="O4" s="28"/>
    </row>
    <row r="5" spans="1:15" x14ac:dyDescent="0.2">
      <c r="B5" s="28"/>
      <c r="C5" s="28"/>
      <c r="D5" s="28"/>
      <c r="E5" s="28"/>
      <c r="F5" s="28"/>
      <c r="G5" s="28"/>
      <c r="H5" s="28"/>
      <c r="I5" s="28"/>
      <c r="J5" s="28"/>
      <c r="K5" s="28"/>
      <c r="L5" s="28"/>
      <c r="M5" s="28"/>
      <c r="N5" s="28"/>
      <c r="O5" s="28"/>
    </row>
    <row r="6" spans="1:15" x14ac:dyDescent="0.2">
      <c r="B6" s="28"/>
      <c r="C6" s="28"/>
      <c r="D6" s="28"/>
      <c r="E6" s="28"/>
      <c r="F6" s="28"/>
      <c r="G6" s="28"/>
      <c r="H6" s="28"/>
      <c r="I6" s="28"/>
      <c r="J6" s="28"/>
      <c r="K6" s="28"/>
      <c r="L6" s="28"/>
      <c r="M6" s="28"/>
      <c r="N6" s="28"/>
      <c r="O6" s="28"/>
    </row>
    <row r="7" spans="1:15" ht="15.75" x14ac:dyDescent="0.25">
      <c r="B7" s="14" t="s">
        <v>23</v>
      </c>
      <c r="I7" s="14" t="s">
        <v>25</v>
      </c>
    </row>
    <row r="8" spans="1:15" x14ac:dyDescent="0.2">
      <c r="B8" s="11" t="s">
        <v>9</v>
      </c>
      <c r="C8" s="11" t="s">
        <v>10</v>
      </c>
      <c r="D8" s="11" t="s">
        <v>11</v>
      </c>
      <c r="E8" s="11" t="s">
        <v>12</v>
      </c>
      <c r="F8" s="11" t="s">
        <v>13</v>
      </c>
      <c r="I8" s="12" t="s">
        <v>26</v>
      </c>
      <c r="J8" s="11" t="s">
        <v>27</v>
      </c>
      <c r="K8" s="11" t="s">
        <v>28</v>
      </c>
      <c r="L8" s="11" t="s">
        <v>29</v>
      </c>
    </row>
    <row r="9" spans="1:15" x14ac:dyDescent="0.2">
      <c r="B9" s="11" t="s">
        <v>14</v>
      </c>
      <c r="C9" s="11">
        <v>0.5</v>
      </c>
      <c r="D9" s="11">
        <v>0.23</v>
      </c>
      <c r="E9" s="11">
        <v>0.31</v>
      </c>
      <c r="F9" s="11">
        <v>80</v>
      </c>
      <c r="I9" s="12" t="s">
        <v>30</v>
      </c>
      <c r="J9" s="15">
        <f>SUMPRODUCT($C$14:$E$14,C9:E9)</f>
        <v>37.644620462046213</v>
      </c>
      <c r="K9" s="11" t="s">
        <v>34</v>
      </c>
      <c r="L9" s="11">
        <f>F9</f>
        <v>80</v>
      </c>
    </row>
    <row r="10" spans="1:15" x14ac:dyDescent="0.2">
      <c r="B10" s="11" t="s">
        <v>15</v>
      </c>
      <c r="C10" s="11">
        <v>0.35</v>
      </c>
      <c r="D10" s="11">
        <v>0.67</v>
      </c>
      <c r="E10" s="11">
        <v>0.41</v>
      </c>
      <c r="F10" s="11">
        <v>105</v>
      </c>
      <c r="I10" s="12" t="s">
        <v>31</v>
      </c>
      <c r="J10" s="15">
        <f t="shared" ref="J10:J11" si="0">SUMPRODUCT($C$14:$E$14,C10:E10)</f>
        <v>50.794125412541248</v>
      </c>
      <c r="K10" s="11" t="s">
        <v>34</v>
      </c>
      <c r="L10" s="11">
        <f t="shared" ref="L10:L12" si="1">F10</f>
        <v>105</v>
      </c>
    </row>
    <row r="11" spans="1:15" x14ac:dyDescent="0.2">
      <c r="B11" s="11" t="s">
        <v>16</v>
      </c>
      <c r="C11" s="11">
        <v>0.12</v>
      </c>
      <c r="D11" s="11">
        <v>0.17</v>
      </c>
      <c r="E11" s="11">
        <v>0.53</v>
      </c>
      <c r="F11" s="11">
        <v>45</v>
      </c>
      <c r="I11" s="12" t="s">
        <v>32</v>
      </c>
      <c r="J11" s="15">
        <f t="shared" si="0"/>
        <v>44.999999999999993</v>
      </c>
      <c r="K11" s="11" t="s">
        <v>34</v>
      </c>
      <c r="L11" s="11">
        <f t="shared" si="1"/>
        <v>45</v>
      </c>
    </row>
    <row r="12" spans="1:15" x14ac:dyDescent="0.2">
      <c r="B12" s="11" t="s">
        <v>17</v>
      </c>
      <c r="C12" s="11">
        <v>0.78</v>
      </c>
      <c r="D12" s="11">
        <v>0.51</v>
      </c>
      <c r="E12" s="11">
        <v>0.92</v>
      </c>
      <c r="F12" s="11">
        <v>94</v>
      </c>
      <c r="I12" s="12" t="s">
        <v>33</v>
      </c>
      <c r="J12" s="15">
        <f>SUMPRODUCT($C$14:$E$14,C12:E12)</f>
        <v>94</v>
      </c>
      <c r="K12" s="11" t="s">
        <v>34</v>
      </c>
      <c r="L12" s="11">
        <f t="shared" si="1"/>
        <v>94</v>
      </c>
    </row>
    <row r="13" spans="1:15" x14ac:dyDescent="0.2">
      <c r="B13" s="11" t="s">
        <v>19</v>
      </c>
      <c r="C13" s="13">
        <v>14000</v>
      </c>
      <c r="D13" s="13">
        <v>20000</v>
      </c>
      <c r="E13" s="13">
        <v>24500</v>
      </c>
      <c r="I13" s="12" t="s">
        <v>35</v>
      </c>
      <c r="J13" s="15">
        <f>D14</f>
        <v>20</v>
      </c>
      <c r="K13" s="11" t="s">
        <v>34</v>
      </c>
      <c r="L13" s="11">
        <v>20</v>
      </c>
    </row>
    <row r="14" spans="1:15" ht="15.75" x14ac:dyDescent="0.25">
      <c r="B14" s="17" t="s">
        <v>21</v>
      </c>
      <c r="C14" s="18">
        <v>20.270627062706303</v>
      </c>
      <c r="D14" s="18">
        <v>20</v>
      </c>
      <c r="E14" s="18">
        <v>73.900990099009874</v>
      </c>
      <c r="I14" s="12" t="s">
        <v>36</v>
      </c>
      <c r="J14" s="15">
        <f>C14</f>
        <v>20.270627062706303</v>
      </c>
      <c r="K14" s="11" t="s">
        <v>37</v>
      </c>
      <c r="L14" s="11">
        <v>5</v>
      </c>
    </row>
    <row r="15" spans="1:15" x14ac:dyDescent="0.2">
      <c r="I15" s="12" t="s">
        <v>38</v>
      </c>
      <c r="J15" s="15">
        <f>C14</f>
        <v>20.270627062706303</v>
      </c>
      <c r="K15" s="11" t="s">
        <v>34</v>
      </c>
      <c r="L15" s="11">
        <v>60</v>
      </c>
    </row>
    <row r="16" spans="1:15" ht="15.75" x14ac:dyDescent="0.25">
      <c r="B16" s="14" t="s">
        <v>24</v>
      </c>
    </row>
    <row r="17" spans="2:4" ht="15.75" x14ac:dyDescent="0.25">
      <c r="B17" s="17" t="s">
        <v>20</v>
      </c>
      <c r="C17" s="27">
        <f>SUMPRODUCT(C13:E13,C14:E14)</f>
        <v>2494363.0363036301</v>
      </c>
      <c r="D17" s="17" t="s">
        <v>22</v>
      </c>
    </row>
  </sheetData>
  <mergeCells count="1">
    <mergeCell ref="B1:O6"/>
  </mergeCells>
  <pageMargins left="0.7" right="0.7" top="0.78740157499999996" bottom="0.78740157499999996" header="0.3" footer="0.3"/>
  <ignoredErrors>
    <ignoredError sqref="J9:J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160" zoomScaleNormal="160" workbookViewId="0"/>
  </sheetViews>
  <sheetFormatPr defaultRowHeight="12.75" x14ac:dyDescent="0.2"/>
  <cols>
    <col min="1" max="1" width="8" style="1" customWidth="1"/>
    <col min="2" max="2" width="39.28515625" style="1" customWidth="1"/>
    <col min="3" max="3" width="16.7109375" style="1" bestFit="1" customWidth="1"/>
    <col min="4" max="5" width="11" style="1" bestFit="1" customWidth="1"/>
    <col min="6" max="16384" width="9.140625" style="1"/>
  </cols>
  <sheetData>
    <row r="1" spans="1:14" ht="15.75" x14ac:dyDescent="0.25">
      <c r="A1" s="19" t="s">
        <v>5</v>
      </c>
      <c r="B1" s="28" t="s">
        <v>0</v>
      </c>
      <c r="C1" s="28"/>
      <c r="D1" s="28"/>
      <c r="E1" s="28"/>
      <c r="F1" s="28"/>
      <c r="G1" s="28"/>
      <c r="H1" s="28"/>
      <c r="I1" s="28"/>
      <c r="J1" s="28"/>
      <c r="K1" s="28"/>
      <c r="L1" s="28"/>
      <c r="M1" s="28"/>
      <c r="N1" s="28"/>
    </row>
    <row r="2" spans="1:14" x14ac:dyDescent="0.2">
      <c r="B2" s="28"/>
      <c r="C2" s="28"/>
      <c r="D2" s="28"/>
      <c r="E2" s="28"/>
      <c r="F2" s="28"/>
      <c r="G2" s="28"/>
      <c r="H2" s="28"/>
      <c r="I2" s="28"/>
      <c r="J2" s="28"/>
      <c r="K2" s="28"/>
      <c r="L2" s="28"/>
      <c r="M2" s="28"/>
      <c r="N2" s="28"/>
    </row>
    <row r="3" spans="1:14" x14ac:dyDescent="0.2">
      <c r="B3" s="28"/>
      <c r="C3" s="28"/>
      <c r="D3" s="28"/>
      <c r="E3" s="28"/>
      <c r="F3" s="28"/>
      <c r="G3" s="28"/>
      <c r="H3" s="28"/>
      <c r="I3" s="28"/>
      <c r="J3" s="28"/>
      <c r="K3" s="28"/>
      <c r="L3" s="28"/>
      <c r="M3" s="28"/>
      <c r="N3" s="28"/>
    </row>
    <row r="5" spans="1:14" x14ac:dyDescent="0.2">
      <c r="B5" s="2" t="s">
        <v>1</v>
      </c>
      <c r="C5" s="3" t="s">
        <v>2</v>
      </c>
      <c r="D5" s="3" t="s">
        <v>3</v>
      </c>
      <c r="E5" s="3" t="s">
        <v>4</v>
      </c>
    </row>
    <row r="6" spans="1:14" x14ac:dyDescent="0.2">
      <c r="B6" s="2" t="s">
        <v>40</v>
      </c>
      <c r="C6" s="4">
        <v>1000</v>
      </c>
      <c r="D6" s="4">
        <v>1200</v>
      </c>
      <c r="E6" s="4">
        <v>900</v>
      </c>
    </row>
    <row r="7" spans="1:14" x14ac:dyDescent="0.2">
      <c r="B7" s="2" t="s">
        <v>41</v>
      </c>
      <c r="C7" s="4">
        <v>3</v>
      </c>
      <c r="D7" s="4">
        <v>1.5</v>
      </c>
      <c r="E7" s="4">
        <v>2</v>
      </c>
    </row>
    <row r="8" spans="1:14" x14ac:dyDescent="0.2">
      <c r="B8" s="2" t="s">
        <v>42</v>
      </c>
      <c r="C8" s="4">
        <v>2</v>
      </c>
      <c r="D8" s="4">
        <v>2</v>
      </c>
      <c r="E8" s="4">
        <v>4</v>
      </c>
    </row>
    <row r="9" spans="1:14" x14ac:dyDescent="0.2">
      <c r="B9" s="2" t="s">
        <v>43</v>
      </c>
      <c r="C9" s="4">
        <v>10</v>
      </c>
      <c r="D9" s="4">
        <v>10</v>
      </c>
      <c r="E9" s="4">
        <v>8</v>
      </c>
    </row>
    <row r="10" spans="1:14" x14ac:dyDescent="0.2">
      <c r="B10" s="2" t="s">
        <v>39</v>
      </c>
      <c r="C10" s="4">
        <v>500</v>
      </c>
      <c r="D10" s="4">
        <v>400</v>
      </c>
      <c r="E10" s="4">
        <v>800</v>
      </c>
    </row>
    <row r="11" spans="1:14" ht="15" x14ac:dyDescent="0.2">
      <c r="B11" s="16" t="s">
        <v>45</v>
      </c>
      <c r="C11" s="22">
        <v>253.09709549133066</v>
      </c>
      <c r="D11" s="22">
        <v>318.8453722522969</v>
      </c>
      <c r="E11" s="22">
        <v>361.26518026891057</v>
      </c>
    </row>
    <row r="12" spans="1:14" x14ac:dyDescent="0.2">
      <c r="B12" s="20" t="s">
        <v>46</v>
      </c>
      <c r="C12" s="23">
        <f>C10/C11</f>
        <v>1.9755264240759591</v>
      </c>
      <c r="D12" s="23">
        <f t="shared" ref="D12:E12" si="0">D10/D11</f>
        <v>1.2545265975618014</v>
      </c>
      <c r="E12" s="23">
        <f t="shared" si="0"/>
        <v>2.2144398178770337</v>
      </c>
    </row>
    <row r="14" spans="1:14" ht="15" x14ac:dyDescent="0.2">
      <c r="B14" s="16" t="s">
        <v>44</v>
      </c>
      <c r="C14" s="22">
        <f>SUMPRODUCT(C12:E12,C6:E6)+SUMPRODUCT(C11:E11,C7:E7)*30/2</f>
        <v>34875.29975809333</v>
      </c>
      <c r="D14" s="21" t="s">
        <v>22</v>
      </c>
    </row>
    <row r="17" spans="2:5" x14ac:dyDescent="0.2">
      <c r="B17" s="20" t="s">
        <v>26</v>
      </c>
      <c r="C17" s="3" t="s">
        <v>27</v>
      </c>
      <c r="D17" s="3" t="s">
        <v>28</v>
      </c>
      <c r="E17" s="3" t="s">
        <v>29</v>
      </c>
    </row>
    <row r="18" spans="2:5" x14ac:dyDescent="0.2">
      <c r="B18" s="20" t="s">
        <v>47</v>
      </c>
      <c r="C18" s="23">
        <f>SUMPRODUCT(C12:E12,C9:E9)+C10/C8+D10/D8+E10/E8</f>
        <v>700.01604875939393</v>
      </c>
      <c r="D18" s="3" t="s">
        <v>34</v>
      </c>
      <c r="E18" s="4">
        <v>700</v>
      </c>
    </row>
  </sheetData>
  <mergeCells count="1">
    <mergeCell ref="B1:N3"/>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
  <sheetViews>
    <sheetView zoomScale="160" zoomScaleNormal="160" workbookViewId="0"/>
  </sheetViews>
  <sheetFormatPr defaultRowHeight="15" x14ac:dyDescent="0.2"/>
  <cols>
    <col min="1" max="1" width="7.5703125" style="5" customWidth="1"/>
    <col min="2" max="2" width="14.5703125" style="5" customWidth="1"/>
    <col min="3" max="3" width="15.42578125" style="5" customWidth="1"/>
    <col min="4" max="4" width="10" style="5" customWidth="1"/>
    <col min="5" max="16384" width="9.140625" style="5"/>
  </cols>
  <sheetData>
    <row r="1" spans="1:13" ht="15.75" customHeight="1" x14ac:dyDescent="0.25">
      <c r="A1" s="24" t="s">
        <v>5</v>
      </c>
      <c r="B1" s="29" t="s">
        <v>8</v>
      </c>
      <c r="C1" s="29"/>
      <c r="D1" s="29"/>
      <c r="E1" s="29"/>
      <c r="F1" s="29"/>
      <c r="G1" s="29"/>
      <c r="H1" s="29"/>
      <c r="I1" s="29"/>
      <c r="J1" s="29"/>
      <c r="K1" s="29"/>
      <c r="L1" s="29"/>
      <c r="M1" s="29"/>
    </row>
    <row r="2" spans="1:13" ht="12.75" customHeight="1" x14ac:dyDescent="0.2">
      <c r="B2" s="29"/>
      <c r="C2" s="29"/>
      <c r="D2" s="29"/>
      <c r="E2" s="29"/>
      <c r="F2" s="29"/>
      <c r="G2" s="29"/>
      <c r="H2" s="29"/>
      <c r="I2" s="29"/>
      <c r="J2" s="29"/>
      <c r="K2" s="29"/>
      <c r="L2" s="29"/>
      <c r="M2" s="29"/>
    </row>
    <row r="3" spans="1:13" ht="12.75" customHeight="1" x14ac:dyDescent="0.2">
      <c r="B3" s="29"/>
      <c r="C3" s="29"/>
      <c r="D3" s="29"/>
      <c r="E3" s="29"/>
      <c r="F3" s="29"/>
      <c r="G3" s="29"/>
      <c r="H3" s="29"/>
      <c r="I3" s="29"/>
      <c r="J3" s="29"/>
      <c r="K3" s="29"/>
      <c r="L3" s="29"/>
      <c r="M3" s="29"/>
    </row>
    <row r="4" spans="1:13" ht="24.75" customHeight="1" x14ac:dyDescent="0.2">
      <c r="B4" s="29"/>
      <c r="C4" s="29"/>
      <c r="D4" s="29"/>
      <c r="E4" s="29"/>
      <c r="F4" s="29"/>
      <c r="G4" s="29"/>
      <c r="H4" s="29"/>
      <c r="I4" s="29"/>
      <c r="J4" s="29"/>
      <c r="K4" s="29"/>
      <c r="L4" s="29"/>
      <c r="M4" s="29"/>
    </row>
    <row r="6" spans="1:13" x14ac:dyDescent="0.2">
      <c r="G6" s="8"/>
    </row>
    <row r="7" spans="1:13" x14ac:dyDescent="0.2">
      <c r="B7" s="6" t="s">
        <v>6</v>
      </c>
      <c r="C7" s="7">
        <v>1</v>
      </c>
      <c r="D7" s="7">
        <v>2</v>
      </c>
      <c r="E7" s="7">
        <v>3</v>
      </c>
      <c r="F7" s="7">
        <v>4</v>
      </c>
      <c r="G7" s="8"/>
    </row>
    <row r="8" spans="1:13" x14ac:dyDescent="0.2">
      <c r="B8" s="6" t="s">
        <v>7</v>
      </c>
      <c r="C8" s="7">
        <v>17</v>
      </c>
      <c r="D8" s="7">
        <v>36</v>
      </c>
      <c r="E8" s="7">
        <v>5</v>
      </c>
      <c r="F8" s="7">
        <v>69</v>
      </c>
    </row>
    <row r="10" spans="1:13" x14ac:dyDescent="0.2">
      <c r="B10" s="7" t="s">
        <v>50</v>
      </c>
      <c r="C10" s="26" t="s">
        <v>51</v>
      </c>
      <c r="D10" s="7" t="s">
        <v>52</v>
      </c>
    </row>
    <row r="11" spans="1:13" x14ac:dyDescent="0.2">
      <c r="B11" s="7" t="s">
        <v>48</v>
      </c>
      <c r="C11" s="26" t="s">
        <v>49</v>
      </c>
      <c r="D11" s="25">
        <v>350</v>
      </c>
      <c r="F11" s="5" t="s">
        <v>65</v>
      </c>
    </row>
    <row r="12" spans="1:13" x14ac:dyDescent="0.2">
      <c r="B12" s="30" t="s">
        <v>53</v>
      </c>
      <c r="C12" s="26" t="s">
        <v>54</v>
      </c>
      <c r="D12" s="25">
        <f>350+D11</f>
        <v>700</v>
      </c>
    </row>
    <row r="13" spans="1:13" x14ac:dyDescent="0.2">
      <c r="B13" s="31"/>
      <c r="C13" s="26" t="s">
        <v>55</v>
      </c>
      <c r="D13" s="7">
        <f>350+1*20*F8</f>
        <v>1730</v>
      </c>
    </row>
    <row r="14" spans="1:13" x14ac:dyDescent="0.2">
      <c r="B14" s="30" t="s">
        <v>56</v>
      </c>
      <c r="C14" s="26" t="s">
        <v>57</v>
      </c>
      <c r="D14" s="7">
        <f>350+D12</f>
        <v>1050</v>
      </c>
    </row>
    <row r="15" spans="1:13" x14ac:dyDescent="0.2">
      <c r="B15" s="32"/>
      <c r="C15" s="26" t="s">
        <v>58</v>
      </c>
      <c r="D15" s="25">
        <f>350+1*20*E8+D11</f>
        <v>800</v>
      </c>
      <c r="F15" s="5" t="s">
        <v>66</v>
      </c>
    </row>
    <row r="16" spans="1:13" x14ac:dyDescent="0.2">
      <c r="B16" s="31"/>
      <c r="C16" s="26" t="s">
        <v>59</v>
      </c>
      <c r="D16" s="7">
        <f>350+1*20*E8+2*20*F8</f>
        <v>3210</v>
      </c>
    </row>
    <row r="17" spans="2:6" x14ac:dyDescent="0.2">
      <c r="B17" s="30" t="s">
        <v>60</v>
      </c>
      <c r="C17" s="26" t="s">
        <v>61</v>
      </c>
      <c r="D17" s="25">
        <f>350+D15</f>
        <v>1150</v>
      </c>
      <c r="F17" s="5" t="s">
        <v>67</v>
      </c>
    </row>
    <row r="18" spans="2:6" x14ac:dyDescent="0.2">
      <c r="B18" s="32"/>
      <c r="C18" s="26" t="s">
        <v>62</v>
      </c>
      <c r="D18" s="7">
        <f>350+1*D8*20+D12</f>
        <v>1770</v>
      </c>
    </row>
    <row r="19" spans="2:6" x14ac:dyDescent="0.2">
      <c r="B19" s="32"/>
      <c r="C19" s="26" t="s">
        <v>63</v>
      </c>
      <c r="D19" s="7">
        <f>350+1*20*D8+2*20*E8+D11</f>
        <v>1620</v>
      </c>
    </row>
    <row r="20" spans="2:6" x14ac:dyDescent="0.2">
      <c r="B20" s="31"/>
      <c r="C20" s="26" t="s">
        <v>64</v>
      </c>
      <c r="D20" s="7">
        <f>350+1*20*D8+2*20*E8+3*20*F8</f>
        <v>5410</v>
      </c>
    </row>
  </sheetData>
  <mergeCells count="4">
    <mergeCell ref="B1:M4"/>
    <mergeCell ref="B12:B13"/>
    <mergeCell ref="B14:B16"/>
    <mergeCell ref="B17:B20"/>
  </mergeCells>
  <pageMargins left="0.78740157499999996" right="0.78740157499999996" top="0.984251969" bottom="0.984251969" header="0.4921259845" footer="0.492125984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Projekt</vt:lpstr>
      <vt:lpstr>Řešení 1</vt:lpstr>
      <vt:lpstr>Řešení 2</vt:lpstr>
      <vt:lpstr>Řešení 3</vt:lpstr>
    </vt:vector>
  </TitlesOfParts>
  <Company>VŠCHT v Praze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dyntarj</dc:creator>
  <cp:lastModifiedBy>jakub.dyntar</cp:lastModifiedBy>
  <dcterms:created xsi:type="dcterms:W3CDTF">2007-03-07T10:20:19Z</dcterms:created>
  <dcterms:modified xsi:type="dcterms:W3CDTF">2024-04-17T08:28:52Z</dcterms:modified>
</cp:coreProperties>
</file>